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phasis-my.sharepoint.com/personal/ramya_g01_mphasis_com/Documents/Desktop/Desktop Files/1. New folder Structure/FY'26/Q4'26/Quarterly/Trend Sheet/"/>
    </mc:Choice>
  </mc:AlternateContent>
  <xr:revisionPtr revIDLastSave="5" documentId="8_{C4EDC1A8-6426-436E-B344-DF43BCED4645}" xr6:coauthVersionLast="47" xr6:coauthVersionMax="47" xr10:uidLastSave="{C9B9821D-3406-4563-819D-F4FD285AB06D}"/>
  <bookViews>
    <workbookView xWindow="-110" yWindow="-110" windowWidth="19420" windowHeight="11500" tabRatio="841" xr2:uid="{00000000-000D-0000-FFFF-FFFF00000000}"/>
  </bookViews>
  <sheets>
    <sheet name="Summary" sheetId="9" r:id="rId1"/>
    <sheet name="P&amp;L Statement" sheetId="16" r:id="rId2"/>
    <sheet name="KPI PL" sheetId="17" r:id="rId3"/>
    <sheet name="Balance Sheet" sheetId="10" r:id="rId4"/>
    <sheet name="CF Metrics" sheetId="4" r:id="rId5"/>
    <sheet name="Revenue Details" sheetId="18" r:id="rId6"/>
    <sheet name="Operational Metrics" sheetId="14" r:id="rId7"/>
    <sheet name="Others" sheetId="6" r:id="rId8"/>
  </sheets>
  <definedNames>
    <definedName name="_xlnm._FilterDatabase" localSheetId="4" hidden="1">'CF Metrics'!#REF!</definedName>
    <definedName name="_xlnm.Print_Area" localSheetId="3">'Balance Sheet'!$A$1:$A$44</definedName>
    <definedName name="_xlnm.Print_Area" localSheetId="4">'CF Metrics'!$A$1:$A$19</definedName>
    <definedName name="_xlnm.Print_Area" localSheetId="2">'KPI PL'!$A$1:$A$45</definedName>
    <definedName name="_xlnm.Print_Area" localSheetId="1">'P&amp;L Statement'!$A$1:$A$46</definedName>
    <definedName name="_xlnm.Print_Area" localSheetId="5">'Revenue Details'!$A$1:$A$36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7" l="1"/>
  <c r="B34" i="17"/>
  <c r="M5" i="6"/>
  <c r="L5" i="6"/>
  <c r="K5" i="6"/>
  <c r="J5" i="6"/>
  <c r="I5" i="6"/>
  <c r="H5" i="6"/>
  <c r="G5" i="6"/>
  <c r="F5" i="6"/>
  <c r="E5" i="6"/>
  <c r="D5" i="6"/>
  <c r="C5" i="6"/>
  <c r="B5" i="6"/>
  <c r="M16" i="14"/>
  <c r="L16" i="14"/>
  <c r="K16" i="14"/>
  <c r="J16" i="14"/>
  <c r="I16" i="14"/>
  <c r="H16" i="14"/>
  <c r="G16" i="14"/>
  <c r="F16" i="14"/>
  <c r="E16" i="14"/>
  <c r="D16" i="14"/>
  <c r="C16" i="14"/>
  <c r="B16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M25" i="14" l="1"/>
  <c r="M20" i="14"/>
  <c r="J33" i="18"/>
  <c r="K33" i="18"/>
  <c r="M33" i="18"/>
  <c r="L33" i="18"/>
  <c r="I33" i="18"/>
  <c r="H33" i="18"/>
  <c r="G33" i="18"/>
  <c r="F33" i="18"/>
  <c r="E33" i="18"/>
  <c r="D33" i="18"/>
  <c r="C33" i="18"/>
  <c r="B33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M14" i="18"/>
  <c r="M40" i="10"/>
  <c r="M34" i="10"/>
  <c r="M29" i="10"/>
  <c r="M23" i="10"/>
  <c r="M17" i="10"/>
  <c r="M28" i="17"/>
  <c r="M12" i="4" s="1"/>
  <c r="L28" i="17"/>
  <c r="L12" i="4" s="1"/>
  <c r="M40" i="17"/>
  <c r="M37" i="16"/>
  <c r="M22" i="16"/>
  <c r="M17" i="16"/>
  <c r="M11" i="16"/>
  <c r="M10" i="16"/>
  <c r="M12" i="17" s="1"/>
  <c r="B14" i="18"/>
  <c r="C14" i="18"/>
  <c r="D14" i="18"/>
  <c r="E14" i="18"/>
  <c r="F14" i="18"/>
  <c r="G14" i="18"/>
  <c r="H14" i="18"/>
  <c r="I14" i="18"/>
  <c r="J14" i="18"/>
  <c r="K14" i="18"/>
  <c r="L14" i="18"/>
  <c r="M41" i="10" l="1"/>
  <c r="M24" i="10"/>
  <c r="M14" i="16"/>
  <c r="M25" i="16"/>
  <c r="M20" i="16"/>
  <c r="M27" i="16"/>
  <c r="M20" i="17" s="1"/>
  <c r="M15" i="16"/>
  <c r="K23" i="10"/>
  <c r="M33" i="16" l="1"/>
  <c r="M35" i="16" s="1"/>
  <c r="M42" i="16" s="1"/>
  <c r="M28" i="16"/>
  <c r="L23" i="10"/>
  <c r="L22" i="16"/>
  <c r="L40" i="17"/>
  <c r="L20" i="14"/>
  <c r="L25" i="14"/>
  <c r="L17" i="10"/>
  <c r="L29" i="10"/>
  <c r="L34" i="10"/>
  <c r="L40" i="10"/>
  <c r="L10" i="16"/>
  <c r="L12" i="17" s="1"/>
  <c r="L11" i="16"/>
  <c r="L17" i="16"/>
  <c r="L37" i="16"/>
  <c r="K22" i="16"/>
  <c r="L41" i="10" l="1"/>
  <c r="L24" i="10"/>
  <c r="L14" i="16"/>
  <c r="L27" i="16" s="1"/>
  <c r="L25" i="16"/>
  <c r="L20" i="16"/>
  <c r="L20" i="17" l="1"/>
  <c r="L33" i="16"/>
  <c r="L15" i="16"/>
  <c r="L28" i="16"/>
  <c r="K17" i="10"/>
  <c r="K29" i="10"/>
  <c r="K34" i="10"/>
  <c r="K40" i="10"/>
  <c r="K20" i="14"/>
  <c r="K25" i="14"/>
  <c r="K10" i="16"/>
  <c r="K12" i="17" s="1"/>
  <c r="K11" i="16"/>
  <c r="K17" i="16"/>
  <c r="K37" i="16"/>
  <c r="J20" i="14"/>
  <c r="J25" i="14"/>
  <c r="J17" i="10"/>
  <c r="J23" i="10"/>
  <c r="J29" i="10"/>
  <c r="J34" i="10"/>
  <c r="J40" i="10"/>
  <c r="J10" i="16"/>
  <c r="J12" i="17" s="1"/>
  <c r="J11" i="16"/>
  <c r="J17" i="16"/>
  <c r="J22" i="16"/>
  <c r="J37" i="16"/>
  <c r="L35" i="16" l="1"/>
  <c r="L42" i="16" s="1"/>
  <c r="K41" i="10"/>
  <c r="K24" i="10"/>
  <c r="K14" i="16"/>
  <c r="K27" i="16" s="1"/>
  <c r="K20" i="17" s="1"/>
  <c r="K25" i="16"/>
  <c r="K20" i="16"/>
  <c r="J25" i="16"/>
  <c r="J20" i="16"/>
  <c r="J41" i="10"/>
  <c r="J24" i="10"/>
  <c r="J14" i="16"/>
  <c r="J27" i="16" s="1"/>
  <c r="J20" i="17" s="1"/>
  <c r="I20" i="14"/>
  <c r="I25" i="14"/>
  <c r="I17" i="10"/>
  <c r="I23" i="10"/>
  <c r="I29" i="10"/>
  <c r="I34" i="10"/>
  <c r="I40" i="10"/>
  <c r="I10" i="16"/>
  <c r="I12" i="17" s="1"/>
  <c r="I11" i="16"/>
  <c r="I17" i="16"/>
  <c r="I22" i="16"/>
  <c r="I37" i="16"/>
  <c r="H37" i="16"/>
  <c r="H25" i="14"/>
  <c r="H20" i="14"/>
  <c r="H40" i="10"/>
  <c r="H34" i="10"/>
  <c r="H29" i="10"/>
  <c r="H23" i="10"/>
  <c r="H17" i="10"/>
  <c r="H22" i="16"/>
  <c r="H17" i="16"/>
  <c r="H11" i="16"/>
  <c r="H10" i="16"/>
  <c r="H12" i="17" s="1"/>
  <c r="G25" i="14"/>
  <c r="G20" i="14"/>
  <c r="G40" i="10"/>
  <c r="G34" i="10"/>
  <c r="G29" i="10"/>
  <c r="G23" i="10"/>
  <c r="G17" i="10"/>
  <c r="K28" i="16" l="1"/>
  <c r="K33" i="16"/>
  <c r="K15" i="16"/>
  <c r="J15" i="16"/>
  <c r="J28" i="16"/>
  <c r="J33" i="16"/>
  <c r="I41" i="10"/>
  <c r="I24" i="10"/>
  <c r="I14" i="16"/>
  <c r="I20" i="16"/>
  <c r="I25" i="16"/>
  <c r="H41" i="10"/>
  <c r="H24" i="10"/>
  <c r="H14" i="16"/>
  <c r="H15" i="16" s="1"/>
  <c r="H20" i="16"/>
  <c r="H25" i="16"/>
  <c r="G41" i="10"/>
  <c r="G24" i="10"/>
  <c r="K41" i="16" l="1"/>
  <c r="K28" i="17" s="1"/>
  <c r="K12" i="4" s="1"/>
  <c r="K35" i="16"/>
  <c r="K42" i="16" s="1"/>
  <c r="J41" i="16"/>
  <c r="J28" i="17" s="1"/>
  <c r="J12" i="4" s="1"/>
  <c r="J35" i="16"/>
  <c r="J42" i="16" s="1"/>
  <c r="I15" i="16"/>
  <c r="I27" i="16"/>
  <c r="I20" i="17" s="1"/>
  <c r="H27" i="16"/>
  <c r="G37" i="16"/>
  <c r="G22" i="16"/>
  <c r="G17" i="16"/>
  <c r="G11" i="16"/>
  <c r="G10" i="16"/>
  <c r="G12" i="17" s="1"/>
  <c r="F25" i="14"/>
  <c r="F20" i="14"/>
  <c r="F40" i="10"/>
  <c r="F34" i="10"/>
  <c r="F29" i="10"/>
  <c r="F23" i="10"/>
  <c r="F17" i="10"/>
  <c r="F37" i="16"/>
  <c r="F22" i="16"/>
  <c r="F17" i="16"/>
  <c r="F11" i="16"/>
  <c r="F10" i="16"/>
  <c r="F12" i="17" s="1"/>
  <c r="E25" i="14"/>
  <c r="E20" i="14"/>
  <c r="E40" i="10"/>
  <c r="E34" i="10"/>
  <c r="E29" i="10"/>
  <c r="E23" i="10"/>
  <c r="E17" i="10"/>
  <c r="H28" i="16" l="1"/>
  <c r="H20" i="17"/>
  <c r="I28" i="16"/>
  <c r="I33" i="16"/>
  <c r="I35" i="16" s="1"/>
  <c r="I42" i="16" s="1"/>
  <c r="H33" i="16"/>
  <c r="H35" i="16" s="1"/>
  <c r="H42" i="16" s="1"/>
  <c r="G25" i="16"/>
  <c r="G20" i="16"/>
  <c r="G14" i="16"/>
  <c r="F41" i="10"/>
  <c r="F24" i="10"/>
  <c r="F14" i="16"/>
  <c r="F20" i="16"/>
  <c r="F25" i="16"/>
  <c r="F15" i="16"/>
  <c r="F27" i="16"/>
  <c r="F20" i="17" s="1"/>
  <c r="E41" i="10"/>
  <c r="E24" i="10"/>
  <c r="I41" i="16" l="1"/>
  <c r="I28" i="17" s="1"/>
  <c r="H41" i="16"/>
  <c r="H28" i="17" s="1"/>
  <c r="H12" i="4" s="1"/>
  <c r="G15" i="16"/>
  <c r="G27" i="16"/>
  <c r="G20" i="17" s="1"/>
  <c r="F33" i="16"/>
  <c r="F28" i="16"/>
  <c r="E37" i="16"/>
  <c r="E22" i="16"/>
  <c r="E17" i="16"/>
  <c r="E11" i="16"/>
  <c r="E10" i="16"/>
  <c r="E12" i="17" s="1"/>
  <c r="D25" i="14"/>
  <c r="D20" i="14"/>
  <c r="D40" i="10"/>
  <c r="D34" i="10"/>
  <c r="D29" i="10"/>
  <c r="D23" i="10"/>
  <c r="D17" i="10"/>
  <c r="D37" i="16"/>
  <c r="D22" i="16"/>
  <c r="D17" i="16"/>
  <c r="D11" i="16"/>
  <c r="D10" i="16"/>
  <c r="D12" i="17" s="1"/>
  <c r="F41" i="16" l="1"/>
  <c r="F28" i="17" s="1"/>
  <c r="F12" i="4" s="1"/>
  <c r="F35" i="16"/>
  <c r="F42" i="16" s="1"/>
  <c r="G33" i="16"/>
  <c r="G28" i="16"/>
  <c r="E14" i="16"/>
  <c r="E15" i="16" s="1"/>
  <c r="E20" i="16"/>
  <c r="E25" i="16"/>
  <c r="D41" i="10"/>
  <c r="D24" i="10"/>
  <c r="D14" i="16"/>
  <c r="D27" i="16" s="1"/>
  <c r="D20" i="17" s="1"/>
  <c r="D25" i="16"/>
  <c r="D20" i="16"/>
  <c r="G41" i="16" l="1"/>
  <c r="G28" i="17" s="1"/>
  <c r="G12" i="4" s="1"/>
  <c r="G35" i="16"/>
  <c r="G42" i="16" s="1"/>
  <c r="E27" i="16"/>
  <c r="D15" i="16"/>
  <c r="D28" i="16"/>
  <c r="D33" i="16"/>
  <c r="E28" i="16" l="1"/>
  <c r="E20" i="17"/>
  <c r="D41" i="16"/>
  <c r="D28" i="17" s="1"/>
  <c r="D12" i="4" s="1"/>
  <c r="D35" i="16"/>
  <c r="D42" i="16" s="1"/>
  <c r="E33" i="16"/>
  <c r="E35" i="16" s="1"/>
  <c r="E42" i="16" s="1"/>
  <c r="C25" i="14"/>
  <c r="C20" i="14"/>
  <c r="C40" i="10"/>
  <c r="C34" i="10"/>
  <c r="C29" i="10"/>
  <c r="C23" i="10"/>
  <c r="C17" i="10"/>
  <c r="C37" i="16"/>
  <c r="C22" i="16"/>
  <c r="C17" i="16"/>
  <c r="C11" i="16"/>
  <c r="C10" i="16"/>
  <c r="C12" i="17" s="1"/>
  <c r="E41" i="16" l="1"/>
  <c r="E28" i="17" s="1"/>
  <c r="E12" i="4" s="1"/>
  <c r="C24" i="10"/>
  <c r="C14" i="16"/>
  <c r="C27" i="16" s="1"/>
  <c r="C20" i="17" s="1"/>
  <c r="C41" i="10"/>
  <c r="C20" i="16"/>
  <c r="C25" i="16"/>
  <c r="B23" i="10"/>
  <c r="B29" i="10"/>
  <c r="B34" i="10"/>
  <c r="B40" i="10"/>
  <c r="B17" i="10"/>
  <c r="B24" i="10" s="1"/>
  <c r="C15" i="16" l="1"/>
  <c r="C33" i="16"/>
  <c r="C35" i="16" s="1"/>
  <c r="C42" i="16" s="1"/>
  <c r="C28" i="16"/>
  <c r="B41" i="10"/>
  <c r="C41" i="16" l="1"/>
  <c r="C28" i="17" s="1"/>
  <c r="C12" i="4" s="1"/>
  <c r="B25" i="14"/>
  <c r="B20" i="14"/>
  <c r="B37" i="16"/>
  <c r="B22" i="16"/>
  <c r="B17" i="16"/>
  <c r="B11" i="16"/>
  <c r="B10" i="16"/>
  <c r="B12" i="17" s="1"/>
  <c r="B14" i="16" l="1"/>
  <c r="B15" i="16" s="1"/>
  <c r="B25" i="16"/>
  <c r="B27" i="16"/>
  <c r="B20" i="16"/>
  <c r="B28" i="16" l="1"/>
  <c r="B20" i="17"/>
  <c r="B33" i="16"/>
  <c r="B41" i="16" l="1"/>
  <c r="B28" i="17" s="1"/>
  <c r="B12" i="4" s="1"/>
  <c r="B35" i="16"/>
  <c r="B42" i="16" s="1"/>
</calcChain>
</file>

<file path=xl/sharedStrings.xml><?xml version="1.0" encoding="utf-8"?>
<sst xmlns="http://schemas.openxmlformats.org/spreadsheetml/2006/main" count="307" uniqueCount="176">
  <si>
    <t>Onsite</t>
  </si>
  <si>
    <t>Offshore</t>
  </si>
  <si>
    <t>Time and Material</t>
  </si>
  <si>
    <t>Fixed Price</t>
  </si>
  <si>
    <t>AMERICAS</t>
  </si>
  <si>
    <t>EMEA</t>
  </si>
  <si>
    <t>Key Performance Indicators - Profit and Loss Account</t>
  </si>
  <si>
    <t>Gross Margin</t>
  </si>
  <si>
    <t>Selling Expenses</t>
  </si>
  <si>
    <t>GA Expenses</t>
  </si>
  <si>
    <t>Operating Margin</t>
  </si>
  <si>
    <t>EBITDA Margin</t>
  </si>
  <si>
    <t>Key Performance Indicators - Exchange Rates</t>
  </si>
  <si>
    <t>Period Closing Rate</t>
  </si>
  <si>
    <t>Average Exchange Rate</t>
  </si>
  <si>
    <t>Insurance</t>
  </si>
  <si>
    <t>Gross Margin %</t>
  </si>
  <si>
    <t>Excluding Trainees</t>
  </si>
  <si>
    <t>Including Trainees</t>
  </si>
  <si>
    <t>Revenues from Top 5 Clients</t>
  </si>
  <si>
    <t>Revenues from Top 10 Clients</t>
  </si>
  <si>
    <t>$ 20 million Revenues</t>
  </si>
  <si>
    <t>$ 10 million Revenues</t>
  </si>
  <si>
    <t>$ 5 million Revenues</t>
  </si>
  <si>
    <t>$ 1 million Revenues</t>
  </si>
  <si>
    <t>Consolidated Profit and Loss Account</t>
  </si>
  <si>
    <t>Gross Revenues</t>
  </si>
  <si>
    <t>Net Revenues</t>
  </si>
  <si>
    <t xml:space="preserve">  Cost of revenues</t>
  </si>
  <si>
    <t xml:space="preserve">     Depreciation and Amortization</t>
  </si>
  <si>
    <t>Gross Profit</t>
  </si>
  <si>
    <t xml:space="preserve">  Selling expenses</t>
  </si>
  <si>
    <t xml:space="preserve">  General &amp; Administrative expenses</t>
  </si>
  <si>
    <t>Operating Profit</t>
  </si>
  <si>
    <t xml:space="preserve">  Foreign exchange gain, net</t>
  </si>
  <si>
    <t xml:space="preserve">  Other income, net</t>
  </si>
  <si>
    <t xml:space="preserve">  Interest expenses</t>
  </si>
  <si>
    <t xml:space="preserve">  Income Taxes</t>
  </si>
  <si>
    <t xml:space="preserve">     Current</t>
  </si>
  <si>
    <t xml:space="preserve">     Deferred</t>
  </si>
  <si>
    <t>Consolidated Balance Sheet</t>
  </si>
  <si>
    <t>Employee stock options outstanding</t>
  </si>
  <si>
    <t>Cash and bank balances</t>
  </si>
  <si>
    <t>Revenue Details</t>
  </si>
  <si>
    <t>Balance Sheet (BS)</t>
  </si>
  <si>
    <t>Operational Metrics</t>
  </si>
  <si>
    <t xml:space="preserve">     Manpower and Other Cost</t>
  </si>
  <si>
    <t>Right-of-use assets</t>
  </si>
  <si>
    <t>Others</t>
  </si>
  <si>
    <t>$ 100 million Revenues</t>
  </si>
  <si>
    <t>$ 75 million Revenues</t>
  </si>
  <si>
    <t>$ 50 million Revenues</t>
  </si>
  <si>
    <t>GM%</t>
  </si>
  <si>
    <t xml:space="preserve">     SE%</t>
  </si>
  <si>
    <t xml:space="preserve">     GA%</t>
  </si>
  <si>
    <t>Operating Margin%</t>
  </si>
  <si>
    <t xml:space="preserve"> -BPO Services</t>
  </si>
  <si>
    <t>Utilization Rates*</t>
  </si>
  <si>
    <t>Logistics &amp; Transportation</t>
  </si>
  <si>
    <t>Total Segment GM%</t>
  </si>
  <si>
    <t xml:space="preserve"> -Technology Services</t>
  </si>
  <si>
    <t>Application Services</t>
  </si>
  <si>
    <t>Business Process Services</t>
  </si>
  <si>
    <t>Infrastructure Services</t>
  </si>
  <si>
    <t>Total billable headcount</t>
  </si>
  <si>
    <t xml:space="preserve"> -Technology Services*</t>
  </si>
  <si>
    <t>Total headcount**</t>
  </si>
  <si>
    <t>Headcount</t>
  </si>
  <si>
    <t>New client wins</t>
  </si>
  <si>
    <t>(In INR Million)</t>
  </si>
  <si>
    <t>C&amp;CE (INR Million)</t>
  </si>
  <si>
    <t>*Technology Services include Application &amp; Infrastructure Services</t>
  </si>
  <si>
    <t>**Includes billable contractors, sales and marketing and general and administration employees</t>
  </si>
  <si>
    <t>*Utilization data for Technology services business</t>
  </si>
  <si>
    <t>*Transaction based revenue comprises of projects where the commercials are based on unit of Output</t>
  </si>
  <si>
    <t>Transaction Based*</t>
  </si>
  <si>
    <t>Others*</t>
  </si>
  <si>
    <t>*Others include Healthcare, Manufacturing &amp; Retail etc</t>
  </si>
  <si>
    <t xml:space="preserve">    Profit / (loss) on cash flow hedges reclassified to revenue</t>
  </si>
  <si>
    <t>P&amp;L Statement</t>
  </si>
  <si>
    <t>KPI P&amp;L</t>
  </si>
  <si>
    <t>Effective Tax Rate</t>
  </si>
  <si>
    <t>By Geography</t>
  </si>
  <si>
    <t>By Service Type</t>
  </si>
  <si>
    <t>Technology, Media &amp; Telecom</t>
  </si>
  <si>
    <t>Banking and Financial Services</t>
  </si>
  <si>
    <t>Clients Contributing:</t>
  </si>
  <si>
    <t>2. Client Metrics exclude DXC</t>
  </si>
  <si>
    <t>Client Metrics</t>
  </si>
  <si>
    <t>$ 200 million Revenues</t>
  </si>
  <si>
    <t>$ 150 million Revenues</t>
  </si>
  <si>
    <t>Q1 FY24</t>
  </si>
  <si>
    <t>ASSETS</t>
  </si>
  <si>
    <t>Non Current Assets</t>
  </si>
  <si>
    <t>PPE &amp; Intangibles</t>
  </si>
  <si>
    <t>Capital work in progress</t>
  </si>
  <si>
    <t>Goodwill</t>
  </si>
  <si>
    <t>Investments</t>
  </si>
  <si>
    <t>Debtors</t>
  </si>
  <si>
    <t>Deferred Tax Assets</t>
  </si>
  <si>
    <t>Others Assets</t>
  </si>
  <si>
    <t>Total Non Current Assets</t>
  </si>
  <si>
    <t>Current Assets</t>
  </si>
  <si>
    <t>Other Assets</t>
  </si>
  <si>
    <t>Total Current Assets</t>
  </si>
  <si>
    <t>Total Assets</t>
  </si>
  <si>
    <t>Liabilities and Shareholder's Equity</t>
  </si>
  <si>
    <t>Total Share Holder's Equity</t>
  </si>
  <si>
    <t xml:space="preserve">Total Equity  </t>
  </si>
  <si>
    <t>Non Current Liabilities</t>
  </si>
  <si>
    <t>Lease liabilities</t>
  </si>
  <si>
    <t>Deferred Tax Liabilities</t>
  </si>
  <si>
    <t>Other Non Current Liabilities</t>
  </si>
  <si>
    <t>Total Non Current Liabilities</t>
  </si>
  <si>
    <t>Current Liablities</t>
  </si>
  <si>
    <t>Borrowings</t>
  </si>
  <si>
    <t>Trade Payables</t>
  </si>
  <si>
    <t>Other Liabilities</t>
  </si>
  <si>
    <t>Total current liabilities</t>
  </si>
  <si>
    <t>TOTAL EQUITY AND LIABILITIES</t>
  </si>
  <si>
    <t>Q2 FY24</t>
  </si>
  <si>
    <t>Q2'24</t>
  </si>
  <si>
    <t>Q3 FY24</t>
  </si>
  <si>
    <t>Q3'24</t>
  </si>
  <si>
    <t>Q4 FY24</t>
  </si>
  <si>
    <t>Q4'24</t>
  </si>
  <si>
    <t>Q1 FY25</t>
  </si>
  <si>
    <t>3. Pursuant to merger between two of the top 10 clients in Q2'24, the client metrics for previous periods have accordingly been restated</t>
  </si>
  <si>
    <t>Q2 FY25</t>
  </si>
  <si>
    <t>Q3 FY25</t>
  </si>
  <si>
    <t>Q4 FY25</t>
  </si>
  <si>
    <t>The figures of the previous periods have been regrouped / reclassified wherever necessary to conform to the current period’s classification.</t>
  </si>
  <si>
    <t>Q1 FY26</t>
  </si>
  <si>
    <t>Q2 FY26</t>
  </si>
  <si>
    <t>Q3 FY26</t>
  </si>
  <si>
    <t>Profit before taxation before exceptional item</t>
  </si>
  <si>
    <t xml:space="preserve">Exceptional item </t>
  </si>
  <si>
    <t>Profit before taxation after exceptional item</t>
  </si>
  <si>
    <t>Net profit before exceptional item</t>
  </si>
  <si>
    <t>Net profit after exceptional item</t>
  </si>
  <si>
    <t>Before exceptional item</t>
  </si>
  <si>
    <t>After exceptional item</t>
  </si>
  <si>
    <t>PBT Margin*</t>
  </si>
  <si>
    <t>PAT Margin*</t>
  </si>
  <si>
    <t>*Before exceptional item of INR 355M provision towards impact of change in labour laws in Q3 FY26</t>
  </si>
  <si>
    <t>Note : Q3 FY26 P&amp;L includes exceptional item of INR 355M towards impact of change in labour laws</t>
  </si>
  <si>
    <t>Q4 FY26</t>
  </si>
  <si>
    <t>Revenue ($ Mn)</t>
  </si>
  <si>
    <t>Constant Currency</t>
  </si>
  <si>
    <t>Net Revenue (₹ Mn)</t>
  </si>
  <si>
    <t>Operating profit (₹ Mn)</t>
  </si>
  <si>
    <t>Net profit (₹ Mn) *</t>
  </si>
  <si>
    <t>Days Sales Outstanding (DSO)</t>
  </si>
  <si>
    <t xml:space="preserve">          Debtors</t>
  </si>
  <si>
    <t>Operating Cash Flow (INR Million)</t>
  </si>
  <si>
    <t>Free Cash Flow (INR Million)</t>
  </si>
  <si>
    <t>OCF/PAT (%)</t>
  </si>
  <si>
    <t xml:space="preserve">          Contract Asset</t>
  </si>
  <si>
    <t>Analysis of Revenue</t>
  </si>
  <si>
    <t>By Segment</t>
  </si>
  <si>
    <t>Total</t>
  </si>
  <si>
    <t>Revenue by Location</t>
  </si>
  <si>
    <t>Revenue by Project Type</t>
  </si>
  <si>
    <t>Deal Wins</t>
  </si>
  <si>
    <t>New TCV Wins ($ Mn)</t>
  </si>
  <si>
    <t>No. of Large Deal Wins</t>
  </si>
  <si>
    <t>AI Led Wins %</t>
  </si>
  <si>
    <t>Cash Flow Metrics</t>
  </si>
  <si>
    <t>Revenues from Top Client</t>
  </si>
  <si>
    <t>Overall Gross Margin% includes Profit/(loss) on cash flow hedges reclassified to revenue.</t>
  </si>
  <si>
    <t>Note: FCF calculated as OCF net of Capex.</t>
  </si>
  <si>
    <t>1.Client Concentration is based on Trailing Twelve Months (TTM)</t>
  </si>
  <si>
    <t>NA</t>
  </si>
  <si>
    <t>Basic EPS (₹) *</t>
  </si>
  <si>
    <t>(₹/$)</t>
  </si>
  <si>
    <r>
      <t xml:space="preserve">Earning per share (par value </t>
    </r>
    <r>
      <rPr>
        <b/>
        <sz val="11"/>
        <color theme="1"/>
        <rFont val="Rupee Foradian"/>
        <family val="2"/>
      </rPr>
      <t>₹</t>
    </r>
    <r>
      <rPr>
        <b/>
        <sz val="11"/>
        <color theme="1"/>
        <rFont val="Calibri"/>
        <family val="2"/>
        <scheme val="minor"/>
      </rPr>
      <t xml:space="preserve"> 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</si>
</sst>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_);\(0\)"/>
    <numFmt numFmtId="168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Rupee Foradian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164" fontId="5" fillId="0" borderId="1" xfId="1" applyNumberFormat="1" applyFont="1" applyBorder="1"/>
    <xf numFmtId="0" fontId="5" fillId="0" borderId="1" xfId="0" applyFont="1" applyBorder="1" applyAlignment="1">
      <alignment wrapText="1"/>
    </xf>
    <xf numFmtId="165" fontId="5" fillId="0" borderId="1" xfId="2" applyNumberFormat="1" applyFont="1" applyBorder="1"/>
    <xf numFmtId="165" fontId="5" fillId="0" borderId="1" xfId="2" applyNumberFormat="1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/>
    <xf numFmtId="0" fontId="4" fillId="0" borderId="0" xfId="0" applyFont="1"/>
    <xf numFmtId="164" fontId="5" fillId="0" borderId="0" xfId="0" applyNumberFormat="1" applyFont="1"/>
    <xf numFmtId="0" fontId="4" fillId="2" borderId="1" xfId="0" applyFont="1" applyFill="1" applyBorder="1" applyAlignment="1">
      <alignment vertical="top"/>
    </xf>
    <xf numFmtId="164" fontId="4" fillId="0" borderId="1" xfId="1" applyNumberFormat="1" applyFont="1" applyBorder="1"/>
    <xf numFmtId="164" fontId="5" fillId="0" borderId="0" xfId="1" applyNumberFormat="1" applyFont="1"/>
    <xf numFmtId="164" fontId="8" fillId="0" borderId="1" xfId="1" applyNumberFormat="1" applyFont="1" applyBorder="1"/>
    <xf numFmtId="165" fontId="4" fillId="2" borderId="1" xfId="2" applyNumberFormat="1" applyFont="1" applyFill="1" applyBorder="1"/>
    <xf numFmtId="0" fontId="5" fillId="0" borderId="4" xfId="0" applyFont="1" applyBorder="1"/>
    <xf numFmtId="164" fontId="5" fillId="0" borderId="2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4" fontId="10" fillId="0" borderId="1" xfId="1" applyNumberFormat="1" applyFont="1" applyBorder="1"/>
    <xf numFmtId="0" fontId="8" fillId="0" borderId="0" xfId="0" applyFont="1"/>
    <xf numFmtId="165" fontId="5" fillId="0" borderId="0" xfId="2" applyNumberFormat="1" applyFont="1"/>
    <xf numFmtId="165" fontId="5" fillId="0" borderId="0" xfId="0" applyNumberFormat="1" applyFont="1"/>
    <xf numFmtId="0" fontId="5" fillId="0" borderId="0" xfId="0" applyFont="1" applyAlignment="1">
      <alignment vertical="top"/>
    </xf>
    <xf numFmtId="0" fontId="4" fillId="0" borderId="2" xfId="0" applyFont="1" applyBorder="1"/>
    <xf numFmtId="0" fontId="5" fillId="0" borderId="2" xfId="0" applyFont="1" applyBorder="1"/>
    <xf numFmtId="0" fontId="9" fillId="0" borderId="0" xfId="0" applyFont="1"/>
    <xf numFmtId="0" fontId="5" fillId="2" borderId="1" xfId="0" applyFont="1" applyFill="1" applyBorder="1"/>
    <xf numFmtId="43" fontId="4" fillId="2" borderId="1" xfId="1" applyFont="1" applyFill="1" applyBorder="1"/>
    <xf numFmtId="0" fontId="4" fillId="2" borderId="1" xfId="0" applyFont="1" applyFill="1" applyBorder="1"/>
    <xf numFmtId="164" fontId="4" fillId="0" borderId="1" xfId="1" applyNumberFormat="1" applyFont="1" applyFill="1" applyBorder="1"/>
    <xf numFmtId="164" fontId="5" fillId="0" borderId="4" xfId="1" applyNumberFormat="1" applyFont="1" applyBorder="1"/>
    <xf numFmtId="0" fontId="5" fillId="0" borderId="5" xfId="0" applyFont="1" applyBorder="1"/>
    <xf numFmtId="166" fontId="5" fillId="0" borderId="1" xfId="1" applyNumberFormat="1" applyFont="1" applyBorder="1"/>
    <xf numFmtId="43" fontId="4" fillId="2" borderId="1" xfId="1" applyFont="1" applyFill="1" applyBorder="1" applyAlignment="1">
      <alignment horizontal="center"/>
    </xf>
    <xf numFmtId="166" fontId="0" fillId="0" borderId="1" xfId="0" applyNumberFormat="1" applyBorder="1"/>
    <xf numFmtId="166" fontId="5" fillId="0" borderId="0" xfId="0" applyNumberFormat="1" applyFont="1"/>
    <xf numFmtId="165" fontId="4" fillId="0" borderId="1" xfId="2" applyNumberFormat="1" applyFont="1" applyBorder="1"/>
    <xf numFmtId="43" fontId="5" fillId="0" borderId="0" xfId="1" applyFont="1"/>
    <xf numFmtId="0" fontId="11" fillId="0" borderId="1" xfId="0" quotePrefix="1" applyFont="1" applyBorder="1"/>
    <xf numFmtId="0" fontId="5" fillId="0" borderId="1" xfId="0" applyFont="1" applyBorder="1" applyAlignment="1">
      <alignment horizontal="left" indent="1"/>
    </xf>
    <xf numFmtId="0" fontId="11" fillId="0" borderId="1" xfId="0" applyFont="1" applyBorder="1"/>
    <xf numFmtId="0" fontId="12" fillId="3" borderId="0" xfId="0" applyFont="1" applyFill="1" applyAlignment="1">
      <alignment vertical="center"/>
    </xf>
    <xf numFmtId="0" fontId="12" fillId="0" borderId="0" xfId="0" quotePrefix="1" applyFont="1"/>
    <xf numFmtId="0" fontId="6" fillId="0" borderId="0" xfId="0" applyFont="1"/>
    <xf numFmtId="0" fontId="13" fillId="0" borderId="0" xfId="0" applyFont="1"/>
    <xf numFmtId="164" fontId="5" fillId="0" borderId="1" xfId="0" applyNumberFormat="1" applyFont="1" applyBorder="1"/>
    <xf numFmtId="166" fontId="5" fillId="0" borderId="1" xfId="0" applyNumberFormat="1" applyFont="1" applyBorder="1"/>
    <xf numFmtId="43" fontId="5" fillId="0" borderId="1" xfId="0" applyNumberFormat="1" applyFont="1" applyBorder="1"/>
    <xf numFmtId="164" fontId="4" fillId="2" borderId="1" xfId="1" applyNumberFormat="1" applyFont="1" applyFill="1" applyBorder="1" applyAlignment="1">
      <alignment horizontal="left"/>
    </xf>
    <xf numFmtId="164" fontId="4" fillId="4" borderId="1" xfId="0" applyNumberFormat="1" applyFont="1" applyFill="1" applyBorder="1"/>
    <xf numFmtId="164" fontId="4" fillId="4" borderId="1" xfId="1" applyNumberFormat="1" applyFont="1" applyFill="1" applyBorder="1"/>
    <xf numFmtId="167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168" fontId="4" fillId="0" borderId="1" xfId="0" applyNumberFormat="1" applyFont="1" applyBorder="1"/>
    <xf numFmtId="1" fontId="5" fillId="0" borderId="1" xfId="0" applyNumberFormat="1" applyFont="1" applyBorder="1"/>
    <xf numFmtId="0" fontId="7" fillId="0" borderId="0" xfId="3" applyAlignment="1">
      <alignment horizontal="center"/>
    </xf>
    <xf numFmtId="0" fontId="0" fillId="0" borderId="0" xfId="0" applyAlignment="1">
      <alignment horizontal="center"/>
    </xf>
    <xf numFmtId="164" fontId="13" fillId="0" borderId="0" xfId="0" applyNumberFormat="1" applyFont="1"/>
    <xf numFmtId="0" fontId="4" fillId="0" borderId="5" xfId="0" applyFont="1" applyBorder="1"/>
    <xf numFmtId="0" fontId="4" fillId="0" borderId="6" xfId="0" applyFont="1" applyBorder="1"/>
    <xf numFmtId="164" fontId="4" fillId="0" borderId="6" xfId="1" applyNumberFormat="1" applyFont="1" applyBorder="1"/>
    <xf numFmtId="0" fontId="4" fillId="0" borderId="3" xfId="0" applyFont="1" applyBorder="1"/>
    <xf numFmtId="166" fontId="16" fillId="0" borderId="0" xfId="1" applyNumberFormat="1" applyFont="1" applyFill="1"/>
    <xf numFmtId="0" fontId="5" fillId="0" borderId="0" xfId="0" applyFont="1" applyAlignment="1">
      <alignment horizontal="right"/>
    </xf>
    <xf numFmtId="0" fontId="12" fillId="0" borderId="0" xfId="0" applyFont="1"/>
    <xf numFmtId="164" fontId="4" fillId="0" borderId="1" xfId="1" applyNumberFormat="1" applyFont="1" applyBorder="1" applyAlignment="1">
      <alignment horizontal="right"/>
    </xf>
    <xf numFmtId="164" fontId="4" fillId="0" borderId="7" xfId="1" applyNumberFormat="1" applyFont="1" applyBorder="1"/>
    <xf numFmtId="164" fontId="5" fillId="0" borderId="8" xfId="1" applyNumberFormat="1" applyFont="1" applyBorder="1"/>
    <xf numFmtId="164" fontId="4" fillId="0" borderId="1" xfId="0" applyNumberFormat="1" applyFont="1" applyBorder="1"/>
    <xf numFmtId="0" fontId="0" fillId="0" borderId="0" xfId="0" applyAlignment="1">
      <alignment vertical="center"/>
    </xf>
    <xf numFmtId="43" fontId="4" fillId="2" borderId="1" xfId="1" applyFont="1" applyFill="1" applyBorder="1" applyAlignment="1"/>
    <xf numFmtId="9" fontId="5" fillId="0" borderId="1" xfId="2" applyFont="1" applyFill="1" applyBorder="1"/>
    <xf numFmtId="165" fontId="5" fillId="0" borderId="1" xfId="2" applyNumberFormat="1" applyFont="1" applyFill="1" applyBorder="1"/>
    <xf numFmtId="165" fontId="4" fillId="0" borderId="1" xfId="2" applyNumberFormat="1" applyFont="1" applyFill="1" applyBorder="1"/>
    <xf numFmtId="43" fontId="4" fillId="0" borderId="1" xfId="1" applyFont="1" applyFill="1" applyBorder="1" applyAlignment="1">
      <alignment horizontal="center"/>
    </xf>
    <xf numFmtId="0" fontId="4" fillId="2" borderId="2" xfId="0" applyFont="1" applyFill="1" applyBorder="1"/>
    <xf numFmtId="43" fontId="4" fillId="0" borderId="0" xfId="1" applyFont="1" applyFill="1" applyBorder="1" applyAlignment="1">
      <alignment horizontal="center"/>
    </xf>
    <xf numFmtId="0" fontId="5" fillId="0" borderId="9" xfId="0" applyFont="1" applyBorder="1"/>
    <xf numFmtId="43" fontId="4" fillId="0" borderId="9" xfId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right"/>
    </xf>
    <xf numFmtId="165" fontId="5" fillId="0" borderId="1" xfId="0" applyNumberFormat="1" applyFont="1" applyBorder="1"/>
    <xf numFmtId="164" fontId="5" fillId="0" borderId="1" xfId="1" applyNumberFormat="1" applyFont="1" applyFill="1" applyBorder="1"/>
    <xf numFmtId="9" fontId="5" fillId="0" borderId="1" xfId="2" applyFont="1" applyFill="1" applyBorder="1" applyAlignment="1">
      <alignment horizontal="right"/>
    </xf>
    <xf numFmtId="43" fontId="4" fillId="0" borderId="1" xfId="1" applyFont="1" applyFill="1" applyBorder="1"/>
    <xf numFmtId="9" fontId="5" fillId="0" borderId="1" xfId="2" applyFont="1" applyBorder="1"/>
    <xf numFmtId="9" fontId="17" fillId="0" borderId="1" xfId="2" applyFont="1" applyBorder="1"/>
    <xf numFmtId="165" fontId="5" fillId="0" borderId="1" xfId="2" applyNumberFormat="1" applyFont="1" applyFill="1" applyBorder="1" applyAlignment="1">
      <alignment horizontal="right"/>
    </xf>
    <xf numFmtId="0" fontId="0" fillId="0" borderId="1" xfId="0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1028700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72BF535-32BA-4749-933E-90DC1DF7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518F498D-DE45-40C1-9E17-05DDF21F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8C818298-E375-4BBC-8CC5-B0BBAFE9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92075</xdr:rowOff>
    </xdr:from>
    <xdr:to>
      <xdr:col>0</xdr:col>
      <xdr:colOff>1638300</xdr:colOff>
      <xdr:row>3</xdr:row>
      <xdr:rowOff>73025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92075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15"/>
  <sheetViews>
    <sheetView showGridLines="0" tabSelected="1" workbookViewId="0">
      <selection activeCell="C21" sqref="C21"/>
    </sheetView>
  </sheetViews>
  <sheetFormatPr defaultRowHeight="14.5"/>
  <cols>
    <col min="2" max="2" width="27.453125" customWidth="1"/>
    <col min="3" max="3" width="9.1796875" style="66"/>
  </cols>
  <sheetData>
    <row r="5" spans="2:3">
      <c r="B5" t="s">
        <v>79</v>
      </c>
      <c r="C5" s="65">
        <v>1</v>
      </c>
    </row>
    <row r="6" spans="2:3">
      <c r="B6" t="s">
        <v>80</v>
      </c>
      <c r="C6" s="65">
        <v>2</v>
      </c>
    </row>
    <row r="7" spans="2:3">
      <c r="B7" t="s">
        <v>44</v>
      </c>
      <c r="C7" s="65">
        <v>3</v>
      </c>
    </row>
    <row r="8" spans="2:3">
      <c r="B8" t="s">
        <v>167</v>
      </c>
      <c r="C8" s="65">
        <v>4</v>
      </c>
    </row>
    <row r="9" spans="2:3">
      <c r="B9" t="s">
        <v>43</v>
      </c>
      <c r="C9" s="65">
        <v>5</v>
      </c>
    </row>
    <row r="10" spans="2:3">
      <c r="B10" t="s">
        <v>45</v>
      </c>
      <c r="C10" s="65">
        <v>6</v>
      </c>
    </row>
    <row r="11" spans="2:3">
      <c r="B11" t="s">
        <v>48</v>
      </c>
      <c r="C11" s="65">
        <v>7</v>
      </c>
    </row>
    <row r="12" spans="2:3">
      <c r="C12" s="65"/>
    </row>
    <row r="15" spans="2:3">
      <c r="B15" s="3"/>
    </row>
  </sheetData>
  <hyperlinks>
    <hyperlink ref="C5" location="'P&amp;L Statement'!A1" display="'P&amp;L Statement'!A1" xr:uid="{00000000-0004-0000-0000-000000000000}"/>
    <hyperlink ref="C6" location="'KPI PL'!A1" display="'KPI PL'!A1" xr:uid="{00000000-0004-0000-0000-000001000000}"/>
    <hyperlink ref="C7" location="'Balance Sheet'!A1" display="'Balance Sheet'!A1" xr:uid="{00000000-0004-0000-0000-000002000000}"/>
    <hyperlink ref="C8" location="'KPI BS'!A1" display="'KPI BS'!A1" xr:uid="{00000000-0004-0000-0000-000003000000}"/>
    <hyperlink ref="C9" location="'Segment Financials'!A1" display="'Segment Financials'!A1" xr:uid="{00000000-0004-0000-0000-000004000000}"/>
    <hyperlink ref="C10" location="'Revenue Details'!A1" display="'Revenue Details'!A1" xr:uid="{00000000-0004-0000-0000-000005000000}"/>
    <hyperlink ref="C11" location="'Operational Metrics'!A1" display="'Operational Metrics'!A1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39D-DEDF-43A9-9941-CCEAAD6F335B}">
  <dimension ref="A4:M48"/>
  <sheetViews>
    <sheetView showGridLines="0" zoomScaleNormal="100" zoomScaleSheetLayoutView="80" workbookViewId="0">
      <pane xSplit="1" ySplit="6" topLeftCell="F7" activePane="bottomRight" state="frozen"/>
      <selection activeCell="S8" sqref="S8"/>
      <selection pane="topRight" activeCell="S8" sqref="S8"/>
      <selection pane="bottomLeft" activeCell="S8" sqref="S8"/>
      <selection pane="bottomRight" activeCell="M8" sqref="M8"/>
    </sheetView>
  </sheetViews>
  <sheetFormatPr defaultColWidth="9.1796875" defaultRowHeight="14.5"/>
  <cols>
    <col min="1" max="1" width="53.26953125" customWidth="1"/>
    <col min="2" max="8" width="9.7265625" style="16" customWidth="1"/>
    <col min="9" max="16384" width="9.1796875" style="16"/>
  </cols>
  <sheetData>
    <row r="4" spans="1:13">
      <c r="A4" s="1" t="s">
        <v>25</v>
      </c>
    </row>
    <row r="5" spans="1:13">
      <c r="A5" s="3" t="s">
        <v>69</v>
      </c>
    </row>
    <row r="6" spans="1:13">
      <c r="A6" s="6"/>
      <c r="B6" s="43" t="s">
        <v>91</v>
      </c>
      <c r="C6" s="43" t="s">
        <v>120</v>
      </c>
      <c r="D6" s="43" t="s">
        <v>122</v>
      </c>
      <c r="E6" s="43" t="s">
        <v>124</v>
      </c>
      <c r="F6" s="43" t="s">
        <v>126</v>
      </c>
      <c r="G6" s="43" t="s">
        <v>128</v>
      </c>
      <c r="H6" s="43" t="s">
        <v>129</v>
      </c>
      <c r="I6" s="43" t="s">
        <v>130</v>
      </c>
      <c r="J6" s="43" t="s">
        <v>132</v>
      </c>
      <c r="K6" s="43" t="s">
        <v>133</v>
      </c>
      <c r="L6" s="43" t="s">
        <v>134</v>
      </c>
      <c r="M6" s="43" t="s">
        <v>146</v>
      </c>
    </row>
    <row r="7" spans="1:13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4" t="s">
        <v>26</v>
      </c>
      <c r="B8" s="20">
        <v>32719</v>
      </c>
      <c r="C8" s="20">
        <v>32964</v>
      </c>
      <c r="D8" s="20">
        <v>33507</v>
      </c>
      <c r="E8" s="20">
        <v>34150</v>
      </c>
      <c r="F8" s="20">
        <v>34208</v>
      </c>
      <c r="G8" s="20">
        <v>35285.5</v>
      </c>
      <c r="H8" s="20">
        <v>35564.800000000003</v>
      </c>
      <c r="I8" s="75">
        <v>37174.800000000003</v>
      </c>
      <c r="J8" s="75">
        <v>37341.4</v>
      </c>
      <c r="K8" s="75">
        <v>39316</v>
      </c>
      <c r="L8" s="75">
        <v>40375</v>
      </c>
      <c r="M8" s="75">
        <v>43068</v>
      </c>
    </row>
    <row r="9" spans="1:13">
      <c r="A9" s="2" t="s">
        <v>78</v>
      </c>
      <c r="B9" s="10">
        <v>-199</v>
      </c>
      <c r="C9" s="10">
        <v>-199</v>
      </c>
      <c r="D9" s="10">
        <v>-127</v>
      </c>
      <c r="E9" s="10">
        <v>-30</v>
      </c>
      <c r="F9" s="10">
        <v>17</v>
      </c>
      <c r="G9" s="10">
        <v>75.599999999999994</v>
      </c>
      <c r="H9" s="10">
        <v>48</v>
      </c>
      <c r="I9" s="10">
        <v>-74.400000000000006</v>
      </c>
      <c r="J9" s="10">
        <v>-16.5</v>
      </c>
      <c r="K9" s="10">
        <v>-297</v>
      </c>
      <c r="L9" s="10">
        <v>-349</v>
      </c>
      <c r="M9" s="10">
        <v>-641</v>
      </c>
    </row>
    <row r="10" spans="1:13">
      <c r="A10" s="4" t="s">
        <v>27</v>
      </c>
      <c r="B10" s="20">
        <f t="shared" ref="B10" si="0">SUM(B8:B9)</f>
        <v>32520</v>
      </c>
      <c r="C10" s="20">
        <f t="shared" ref="C10:H10" si="1">SUM(C8:C9)</f>
        <v>32765</v>
      </c>
      <c r="D10" s="20">
        <f t="shared" si="1"/>
        <v>33380</v>
      </c>
      <c r="E10" s="20">
        <f t="shared" si="1"/>
        <v>34120</v>
      </c>
      <c r="F10" s="20">
        <f t="shared" si="1"/>
        <v>34225</v>
      </c>
      <c r="G10" s="20">
        <f t="shared" si="1"/>
        <v>35361.1</v>
      </c>
      <c r="H10" s="20">
        <f t="shared" si="1"/>
        <v>35612.800000000003</v>
      </c>
      <c r="I10" s="20">
        <f t="shared" ref="I10:J10" si="2">SUM(I8:I9)</f>
        <v>37100.400000000001</v>
      </c>
      <c r="J10" s="20">
        <f t="shared" si="2"/>
        <v>37324.9</v>
      </c>
      <c r="K10" s="20">
        <f t="shared" ref="K10:L10" si="3">SUM(K8:K9)</f>
        <v>39019</v>
      </c>
      <c r="L10" s="20">
        <f t="shared" si="3"/>
        <v>40026</v>
      </c>
      <c r="M10" s="20">
        <f t="shared" ref="M10" si="4">SUM(M8:M9)</f>
        <v>42427</v>
      </c>
    </row>
    <row r="11" spans="1:13">
      <c r="A11" s="15" t="s">
        <v>28</v>
      </c>
      <c r="B11" s="22">
        <f t="shared" ref="B11" si="5">B12+B13</f>
        <v>23703</v>
      </c>
      <c r="C11" s="22">
        <f t="shared" ref="C11:H11" si="6">C12+C13</f>
        <v>23984</v>
      </c>
      <c r="D11" s="22">
        <f t="shared" si="6"/>
        <v>23705</v>
      </c>
      <c r="E11" s="22">
        <f t="shared" si="6"/>
        <v>24558</v>
      </c>
      <c r="F11" s="22">
        <f t="shared" si="6"/>
        <v>24519</v>
      </c>
      <c r="G11" s="22">
        <f t="shared" si="6"/>
        <v>25128</v>
      </c>
      <c r="H11" s="22">
        <f t="shared" si="6"/>
        <v>25424</v>
      </c>
      <c r="I11" s="22">
        <f t="shared" ref="I11:J11" si="7">I12+I13</f>
        <v>26451</v>
      </c>
      <c r="J11" s="22">
        <f t="shared" si="7"/>
        <v>26548</v>
      </c>
      <c r="K11" s="22">
        <f t="shared" ref="K11:L11" si="8">K12+K13</f>
        <v>28042</v>
      </c>
      <c r="L11" s="22">
        <f t="shared" si="8"/>
        <v>28744</v>
      </c>
      <c r="M11" s="22">
        <f t="shared" ref="M11" si="9">M12+M13</f>
        <v>30421</v>
      </c>
    </row>
    <row r="12" spans="1:13">
      <c r="A12" s="2" t="s">
        <v>46</v>
      </c>
      <c r="B12" s="10">
        <v>23050</v>
      </c>
      <c r="C12" s="10">
        <v>23311</v>
      </c>
      <c r="D12" s="10">
        <v>22937</v>
      </c>
      <c r="E12" s="10">
        <v>23474</v>
      </c>
      <c r="F12" s="10">
        <v>23685</v>
      </c>
      <c r="G12" s="10">
        <v>24307</v>
      </c>
      <c r="H12" s="10">
        <v>24310</v>
      </c>
      <c r="I12" s="10">
        <v>25300</v>
      </c>
      <c r="J12" s="10">
        <v>25414</v>
      </c>
      <c r="K12" s="10">
        <v>26961</v>
      </c>
      <c r="L12" s="10">
        <v>27507</v>
      </c>
      <c r="M12" s="10">
        <v>29062</v>
      </c>
    </row>
    <row r="13" spans="1:13">
      <c r="A13" s="2" t="s">
        <v>29</v>
      </c>
      <c r="B13" s="10">
        <v>653</v>
      </c>
      <c r="C13" s="10">
        <v>673</v>
      </c>
      <c r="D13" s="10">
        <v>768</v>
      </c>
      <c r="E13" s="10">
        <v>1084</v>
      </c>
      <c r="F13" s="10">
        <v>834</v>
      </c>
      <c r="G13" s="10">
        <v>821</v>
      </c>
      <c r="H13" s="10">
        <v>1114</v>
      </c>
      <c r="I13" s="10">
        <v>1151</v>
      </c>
      <c r="J13" s="10">
        <v>1134</v>
      </c>
      <c r="K13" s="10">
        <v>1081</v>
      </c>
      <c r="L13" s="10">
        <v>1237</v>
      </c>
      <c r="M13" s="10">
        <v>1359</v>
      </c>
    </row>
    <row r="14" spans="1:13">
      <c r="A14" s="4" t="s">
        <v>30</v>
      </c>
      <c r="B14" s="39">
        <f t="shared" ref="B14" si="10">B10-B11</f>
        <v>8817</v>
      </c>
      <c r="C14" s="39">
        <f t="shared" ref="C14:H14" si="11">C10-C11</f>
        <v>8781</v>
      </c>
      <c r="D14" s="39">
        <f t="shared" si="11"/>
        <v>9675</v>
      </c>
      <c r="E14" s="39">
        <f t="shared" si="11"/>
        <v>9562</v>
      </c>
      <c r="F14" s="39">
        <f t="shared" si="11"/>
        <v>9706</v>
      </c>
      <c r="G14" s="39">
        <f t="shared" si="11"/>
        <v>10233.099999999999</v>
      </c>
      <c r="H14" s="39">
        <f t="shared" si="11"/>
        <v>10188.800000000003</v>
      </c>
      <c r="I14" s="39">
        <f t="shared" ref="I14:J14" si="12">I10-I11</f>
        <v>10649.400000000001</v>
      </c>
      <c r="J14" s="39">
        <f t="shared" si="12"/>
        <v>10776.900000000001</v>
      </c>
      <c r="K14" s="39">
        <f t="shared" ref="K14:L14" si="13">K10-K11</f>
        <v>10977</v>
      </c>
      <c r="L14" s="39">
        <f t="shared" si="13"/>
        <v>11282</v>
      </c>
      <c r="M14" s="39">
        <f t="shared" ref="M14" si="14">M10-M11</f>
        <v>12006</v>
      </c>
    </row>
    <row r="15" spans="1:13" ht="14.25" customHeight="1">
      <c r="A15" s="4" t="s">
        <v>52</v>
      </c>
      <c r="B15" s="46">
        <f t="shared" ref="B15" si="15">B14/B10</f>
        <v>0.27112546125461257</v>
      </c>
      <c r="C15" s="46">
        <f t="shared" ref="C15:H15" si="16">C14/C10</f>
        <v>0.26799938959255304</v>
      </c>
      <c r="D15" s="46">
        <f t="shared" si="16"/>
        <v>0.28984421809466748</v>
      </c>
      <c r="E15" s="46">
        <f t="shared" si="16"/>
        <v>0.28024618991793671</v>
      </c>
      <c r="F15" s="46">
        <f t="shared" si="16"/>
        <v>0.28359386413440468</v>
      </c>
      <c r="G15" s="46">
        <f t="shared" si="16"/>
        <v>0.28938862196028969</v>
      </c>
      <c r="H15" s="46">
        <f t="shared" si="16"/>
        <v>0.28609937999820295</v>
      </c>
      <c r="I15" s="46">
        <f t="shared" ref="I15:J15" si="17">I14/I10</f>
        <v>0.28704272730213154</v>
      </c>
      <c r="J15" s="46">
        <f t="shared" si="17"/>
        <v>0.28873218682434515</v>
      </c>
      <c r="K15" s="46">
        <f t="shared" ref="K15:L15" si="18">K14/K10</f>
        <v>0.28132448294420664</v>
      </c>
      <c r="L15" s="46">
        <f t="shared" si="18"/>
        <v>0.28186678658871733</v>
      </c>
      <c r="M15" s="46">
        <f t="shared" ref="M15" si="19">M14/M10</f>
        <v>0.28298017771701983</v>
      </c>
    </row>
    <row r="16" spans="1:13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s="17" customFormat="1">
      <c r="A17" s="50" t="s">
        <v>31</v>
      </c>
      <c r="B17" s="28">
        <f t="shared" ref="B17" si="20">B18+B19</f>
        <v>2035</v>
      </c>
      <c r="C17" s="28">
        <f t="shared" ref="C17:H17" si="21">C18+C19</f>
        <v>2000</v>
      </c>
      <c r="D17" s="28">
        <f t="shared" si="21"/>
        <v>2464</v>
      </c>
      <c r="E17" s="28">
        <f t="shared" si="21"/>
        <v>2761</v>
      </c>
      <c r="F17" s="28">
        <f t="shared" si="21"/>
        <v>2527</v>
      </c>
      <c r="G17" s="28">
        <f t="shared" si="21"/>
        <v>2639</v>
      </c>
      <c r="H17" s="28">
        <f t="shared" si="21"/>
        <v>2696.4</v>
      </c>
      <c r="I17" s="28">
        <f t="shared" ref="I17:J17" si="22">I18+I19</f>
        <v>2790</v>
      </c>
      <c r="J17" s="28">
        <f t="shared" si="22"/>
        <v>2829.6000000000004</v>
      </c>
      <c r="K17" s="28">
        <f t="shared" ref="K17:L17" si="23">K18+K19</f>
        <v>2879</v>
      </c>
      <c r="L17" s="28">
        <f t="shared" si="23"/>
        <v>2983</v>
      </c>
      <c r="M17" s="28">
        <f t="shared" ref="M17" si="24">M18+M19</f>
        <v>3263</v>
      </c>
    </row>
    <row r="18" spans="1:13">
      <c r="A18" s="2" t="s">
        <v>46</v>
      </c>
      <c r="B18" s="55">
        <v>2005</v>
      </c>
      <c r="C18" s="55">
        <v>1968</v>
      </c>
      <c r="D18" s="55">
        <v>2432</v>
      </c>
      <c r="E18" s="55">
        <v>2729</v>
      </c>
      <c r="F18" s="55">
        <v>2495</v>
      </c>
      <c r="G18" s="55">
        <v>2607</v>
      </c>
      <c r="H18" s="55">
        <v>2665.4</v>
      </c>
      <c r="I18" s="55">
        <v>2760</v>
      </c>
      <c r="J18" s="55">
        <v>2799.3</v>
      </c>
      <c r="K18" s="55">
        <v>2849</v>
      </c>
      <c r="L18" s="55">
        <v>2953</v>
      </c>
      <c r="M18" s="55">
        <v>3233</v>
      </c>
    </row>
    <row r="19" spans="1:13">
      <c r="A19" s="2" t="s">
        <v>29</v>
      </c>
      <c r="B19" s="55">
        <v>30</v>
      </c>
      <c r="C19" s="55">
        <v>32</v>
      </c>
      <c r="D19" s="55">
        <v>32</v>
      </c>
      <c r="E19" s="55">
        <v>32</v>
      </c>
      <c r="F19" s="55">
        <v>32</v>
      </c>
      <c r="G19" s="55">
        <v>32</v>
      </c>
      <c r="H19" s="55">
        <v>31</v>
      </c>
      <c r="I19" s="55">
        <v>30</v>
      </c>
      <c r="J19" s="55">
        <v>30.3</v>
      </c>
      <c r="K19" s="55">
        <v>30</v>
      </c>
      <c r="L19" s="55">
        <v>30</v>
      </c>
      <c r="M19" s="55">
        <v>30</v>
      </c>
    </row>
    <row r="20" spans="1:13">
      <c r="A20" s="2" t="s">
        <v>53</v>
      </c>
      <c r="B20" s="12">
        <f t="shared" ref="B20" si="25">B17/B10</f>
        <v>6.2576875768757687E-2</v>
      </c>
      <c r="C20" s="12">
        <f t="shared" ref="C20:H20" si="26">C17/C10</f>
        <v>6.1040744697085307E-2</v>
      </c>
      <c r="D20" s="12">
        <f t="shared" si="26"/>
        <v>7.3816656680647089E-2</v>
      </c>
      <c r="E20" s="12">
        <f t="shared" si="26"/>
        <v>8.0920281359906213E-2</v>
      </c>
      <c r="F20" s="12">
        <f t="shared" si="26"/>
        <v>7.3834915997078157E-2</v>
      </c>
      <c r="G20" s="12">
        <f t="shared" si="26"/>
        <v>7.4630031305587222E-2</v>
      </c>
      <c r="H20" s="12">
        <f t="shared" si="26"/>
        <v>7.5714349896666366E-2</v>
      </c>
      <c r="I20" s="12">
        <f t="shared" ref="I20:J20" si="27">I17/I10</f>
        <v>7.5201345538053493E-2</v>
      </c>
      <c r="J20" s="12">
        <f t="shared" si="27"/>
        <v>7.5809982076308319E-2</v>
      </c>
      <c r="K20" s="12">
        <f t="shared" ref="K20:L20" si="28">K17/K10</f>
        <v>7.3784566493246884E-2</v>
      </c>
      <c r="L20" s="12">
        <f t="shared" si="28"/>
        <v>7.4526557737470647E-2</v>
      </c>
      <c r="M20" s="12">
        <f t="shared" ref="M20" si="29">M17/M10</f>
        <v>7.6908572371367293E-2</v>
      </c>
    </row>
    <row r="21" spans="1:13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s="17" customFormat="1">
      <c r="A22" s="50" t="s">
        <v>32</v>
      </c>
      <c r="B22" s="28">
        <f t="shared" ref="B22" si="30">B23+B24</f>
        <v>1787</v>
      </c>
      <c r="C22" s="28">
        <f t="shared" ref="C22:H22" si="31">C23+C24</f>
        <v>1714</v>
      </c>
      <c r="D22" s="28">
        <f t="shared" si="31"/>
        <v>2239</v>
      </c>
      <c r="E22" s="28">
        <f t="shared" si="31"/>
        <v>1721</v>
      </c>
      <c r="F22" s="28">
        <f t="shared" si="31"/>
        <v>2044</v>
      </c>
      <c r="G22" s="28">
        <f t="shared" si="31"/>
        <v>2151</v>
      </c>
      <c r="H22" s="28">
        <f t="shared" si="31"/>
        <v>2035.4</v>
      </c>
      <c r="I22" s="28">
        <f t="shared" ref="I22:J22" si="32">I23+I24</f>
        <v>2187</v>
      </c>
      <c r="J22" s="28">
        <f t="shared" si="32"/>
        <v>2238</v>
      </c>
      <c r="K22" s="28">
        <f>K23+K24-1</f>
        <v>2139</v>
      </c>
      <c r="L22" s="28">
        <f>L23+L24</f>
        <v>2210</v>
      </c>
      <c r="M22" s="28">
        <f>M23+M24</f>
        <v>2218</v>
      </c>
    </row>
    <row r="23" spans="1:13">
      <c r="A23" s="2" t="s">
        <v>46</v>
      </c>
      <c r="B23" s="55">
        <v>1596</v>
      </c>
      <c r="C23" s="55">
        <v>1530</v>
      </c>
      <c r="D23" s="55">
        <v>2004</v>
      </c>
      <c r="E23" s="55">
        <v>1529</v>
      </c>
      <c r="F23" s="55">
        <v>1860</v>
      </c>
      <c r="G23" s="55">
        <v>1968</v>
      </c>
      <c r="H23" s="55">
        <v>1857.4</v>
      </c>
      <c r="I23" s="55">
        <v>2015</v>
      </c>
      <c r="J23" s="55">
        <v>2083</v>
      </c>
      <c r="K23" s="55">
        <v>1973</v>
      </c>
      <c r="L23" s="55">
        <v>2048</v>
      </c>
      <c r="M23" s="55">
        <v>2079</v>
      </c>
    </row>
    <row r="24" spans="1:13">
      <c r="A24" s="2" t="s">
        <v>29</v>
      </c>
      <c r="B24" s="55">
        <v>191</v>
      </c>
      <c r="C24" s="55">
        <v>184</v>
      </c>
      <c r="D24" s="55">
        <v>235</v>
      </c>
      <c r="E24" s="55">
        <v>192</v>
      </c>
      <c r="F24" s="55">
        <v>184</v>
      </c>
      <c r="G24" s="55">
        <v>183</v>
      </c>
      <c r="H24" s="55">
        <v>178</v>
      </c>
      <c r="I24" s="55">
        <v>172</v>
      </c>
      <c r="J24" s="55">
        <v>155</v>
      </c>
      <c r="K24" s="55">
        <v>167</v>
      </c>
      <c r="L24" s="55">
        <v>162</v>
      </c>
      <c r="M24" s="55">
        <v>139</v>
      </c>
    </row>
    <row r="25" spans="1:13">
      <c r="A25" s="2" t="s">
        <v>54</v>
      </c>
      <c r="B25" s="12">
        <f t="shared" ref="B25" si="33">B22/B10</f>
        <v>5.4950799507995078E-2</v>
      </c>
      <c r="C25" s="12">
        <f t="shared" ref="C25:H25" si="34">C22/C10</f>
        <v>5.2311918205402104E-2</v>
      </c>
      <c r="D25" s="12">
        <f t="shared" si="34"/>
        <v>6.70760934691432E-2</v>
      </c>
      <c r="E25" s="12">
        <f t="shared" si="34"/>
        <v>5.0439624853458383E-2</v>
      </c>
      <c r="F25" s="12">
        <f t="shared" si="34"/>
        <v>5.9722425127830533E-2</v>
      </c>
      <c r="G25" s="12">
        <f t="shared" si="34"/>
        <v>6.082955564165142E-2</v>
      </c>
      <c r="H25" s="12">
        <f t="shared" si="34"/>
        <v>5.7153607691616495E-2</v>
      </c>
      <c r="I25" s="12">
        <f t="shared" ref="I25:J25" si="35">I22/I10</f>
        <v>5.8948151502409674E-2</v>
      </c>
      <c r="J25" s="12">
        <f t="shared" si="35"/>
        <v>5.9959973101066578E-2</v>
      </c>
      <c r="K25" s="12">
        <f t="shared" ref="K25:L25" si="36">K22/K10</f>
        <v>5.4819446936108053E-2</v>
      </c>
      <c r="L25" s="12">
        <f t="shared" si="36"/>
        <v>5.5214110827961828E-2</v>
      </c>
      <c r="M25" s="12">
        <f t="shared" ref="M25" si="37">M22/M10</f>
        <v>5.2278030499446106E-2</v>
      </c>
    </row>
    <row r="26" spans="1:13">
      <c r="A26" s="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4" t="s">
        <v>33</v>
      </c>
      <c r="B27" s="20">
        <f t="shared" ref="B27" si="38">B14-B17-B22</f>
        <v>4995</v>
      </c>
      <c r="C27" s="20">
        <f t="shared" ref="C27:H27" si="39">C14-C17-C22</f>
        <v>5067</v>
      </c>
      <c r="D27" s="20">
        <f t="shared" si="39"/>
        <v>4972</v>
      </c>
      <c r="E27" s="20">
        <f t="shared" si="39"/>
        <v>5080</v>
      </c>
      <c r="F27" s="20">
        <f t="shared" si="39"/>
        <v>5135</v>
      </c>
      <c r="G27" s="20">
        <f t="shared" si="39"/>
        <v>5443.0999999999985</v>
      </c>
      <c r="H27" s="20">
        <f t="shared" si="39"/>
        <v>5457.0000000000036</v>
      </c>
      <c r="I27" s="20">
        <f t="shared" ref="I27:J27" si="40">I14-I17-I22</f>
        <v>5672.4000000000015</v>
      </c>
      <c r="J27" s="20">
        <f t="shared" si="40"/>
        <v>5709.3000000000011</v>
      </c>
      <c r="K27" s="20">
        <f>K14-K17-K22</f>
        <v>5959</v>
      </c>
      <c r="L27" s="20">
        <f>L14-L17-L22</f>
        <v>6089</v>
      </c>
      <c r="M27" s="20">
        <f>M14-M17-M22</f>
        <v>6525</v>
      </c>
    </row>
    <row r="28" spans="1:13">
      <c r="A28" s="4" t="s">
        <v>55</v>
      </c>
      <c r="B28" s="46">
        <f t="shared" ref="B28" si="41">B27/B10</f>
        <v>0.15359778597785978</v>
      </c>
      <c r="C28" s="46">
        <f t="shared" ref="C28:H28" si="42">C27/C10</f>
        <v>0.15464672669006563</v>
      </c>
      <c r="D28" s="46">
        <f t="shared" si="42"/>
        <v>0.14895146794487718</v>
      </c>
      <c r="E28" s="46">
        <f t="shared" si="42"/>
        <v>0.1488862837045721</v>
      </c>
      <c r="F28" s="46">
        <f t="shared" si="42"/>
        <v>0.15003652300949599</v>
      </c>
      <c r="G28" s="46">
        <f t="shared" si="42"/>
        <v>0.15392903501305102</v>
      </c>
      <c r="H28" s="46">
        <f t="shared" si="42"/>
        <v>0.15323142240992013</v>
      </c>
      <c r="I28" s="46">
        <f t="shared" ref="I28:J28" si="43">I27/I10</f>
        <v>0.15289323026166837</v>
      </c>
      <c r="J28" s="46">
        <f t="shared" si="43"/>
        <v>0.15296223164697029</v>
      </c>
      <c r="K28" s="46">
        <f t="shared" ref="K28:L28" si="44">K27/K10</f>
        <v>0.15272046951485174</v>
      </c>
      <c r="L28" s="46">
        <f t="shared" si="44"/>
        <v>0.15212611802328488</v>
      </c>
      <c r="M28" s="46">
        <f t="shared" ref="M28" si="45">M27/M10</f>
        <v>0.15379357484620643</v>
      </c>
    </row>
    <row r="29" spans="1:13">
      <c r="A29" s="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>
      <c r="A30" s="2" t="s">
        <v>34</v>
      </c>
      <c r="B30" s="64">
        <v>50</v>
      </c>
      <c r="C30" s="64">
        <v>47</v>
      </c>
      <c r="D30" s="64">
        <v>28</v>
      </c>
      <c r="E30" s="64">
        <v>6</v>
      </c>
      <c r="F30" s="64">
        <v>28</v>
      </c>
      <c r="G30" s="10">
        <v>13</v>
      </c>
      <c r="H30" s="10">
        <v>12</v>
      </c>
      <c r="I30" s="10">
        <v>-33</v>
      </c>
      <c r="J30" s="10">
        <v>83</v>
      </c>
      <c r="K30" s="10">
        <v>24</v>
      </c>
      <c r="L30" s="10">
        <v>11.6</v>
      </c>
      <c r="M30" s="10">
        <v>138.86000000000001</v>
      </c>
    </row>
    <row r="31" spans="1:13">
      <c r="A31" s="2" t="s">
        <v>35</v>
      </c>
      <c r="B31" s="64">
        <v>454</v>
      </c>
      <c r="C31" s="64">
        <v>443</v>
      </c>
      <c r="D31" s="64">
        <v>513.5</v>
      </c>
      <c r="E31" s="64">
        <v>635.5</v>
      </c>
      <c r="F31" s="64">
        <v>708</v>
      </c>
      <c r="G31" s="10">
        <v>574</v>
      </c>
      <c r="H31" s="10">
        <v>614.79999999999995</v>
      </c>
      <c r="I31" s="10">
        <v>633</v>
      </c>
      <c r="J31" s="10">
        <v>727</v>
      </c>
      <c r="K31" s="10">
        <v>703</v>
      </c>
      <c r="L31" s="10">
        <v>596.5</v>
      </c>
      <c r="M31" s="10">
        <v>923</v>
      </c>
    </row>
    <row r="32" spans="1:13">
      <c r="A32" s="2" t="s">
        <v>36</v>
      </c>
      <c r="B32" s="61">
        <v>-241</v>
      </c>
      <c r="C32" s="61">
        <v>-340.3</v>
      </c>
      <c r="D32" s="61">
        <v>-528</v>
      </c>
      <c r="E32" s="61">
        <v>-499</v>
      </c>
      <c r="F32" s="61">
        <v>-498</v>
      </c>
      <c r="G32" s="10">
        <v>-404.5</v>
      </c>
      <c r="H32" s="10">
        <v>-392</v>
      </c>
      <c r="I32" s="10">
        <v>-361</v>
      </c>
      <c r="J32" s="10">
        <v>-418</v>
      </c>
      <c r="K32" s="10">
        <v>-438</v>
      </c>
      <c r="L32" s="10">
        <v>-411</v>
      </c>
      <c r="M32" s="10">
        <v>-773.4</v>
      </c>
    </row>
    <row r="33" spans="1:13">
      <c r="A33" s="4" t="s">
        <v>135</v>
      </c>
      <c r="B33" s="39">
        <f t="shared" ref="B33" si="46">B27+B30+B31+B32</f>
        <v>5258</v>
      </c>
      <c r="C33" s="39">
        <f t="shared" ref="C33:H33" si="47">C27+C30+C31+C32</f>
        <v>5216.7</v>
      </c>
      <c r="D33" s="39">
        <f t="shared" si="47"/>
        <v>4985.5</v>
      </c>
      <c r="E33" s="39">
        <f t="shared" si="47"/>
        <v>5222.5</v>
      </c>
      <c r="F33" s="39">
        <f t="shared" si="47"/>
        <v>5373</v>
      </c>
      <c r="G33" s="39">
        <f t="shared" si="47"/>
        <v>5625.5999999999985</v>
      </c>
      <c r="H33" s="39">
        <f t="shared" si="47"/>
        <v>5691.8000000000038</v>
      </c>
      <c r="I33" s="39">
        <f t="shared" ref="I33:J33" si="48">I27+I30+I31+I32</f>
        <v>5911.4000000000015</v>
      </c>
      <c r="J33" s="39">
        <f t="shared" si="48"/>
        <v>6101.3000000000011</v>
      </c>
      <c r="K33" s="39">
        <f t="shared" ref="K33" si="49">K27+K30+K31+K32</f>
        <v>6248</v>
      </c>
      <c r="L33" s="39">
        <f>L27+L30+L31+L32</f>
        <v>6286.1</v>
      </c>
      <c r="M33" s="39">
        <f>M27+M30+M31+M32</f>
        <v>6813.46</v>
      </c>
    </row>
    <row r="34" spans="1:13" s="17" customFormat="1">
      <c r="A34" s="4" t="s">
        <v>136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20">
        <v>355</v>
      </c>
      <c r="M34" s="20"/>
    </row>
    <row r="35" spans="1:13" s="17" customFormat="1">
      <c r="A35" s="4" t="s">
        <v>137</v>
      </c>
      <c r="B35" s="78">
        <f t="shared" ref="B35:K35" si="50">B33-B34</f>
        <v>5258</v>
      </c>
      <c r="C35" s="78">
        <f t="shared" si="50"/>
        <v>5216.7</v>
      </c>
      <c r="D35" s="78">
        <f t="shared" si="50"/>
        <v>4985.5</v>
      </c>
      <c r="E35" s="78">
        <f t="shared" si="50"/>
        <v>5222.5</v>
      </c>
      <c r="F35" s="78">
        <f t="shared" si="50"/>
        <v>5373</v>
      </c>
      <c r="G35" s="78">
        <f t="shared" si="50"/>
        <v>5625.5999999999985</v>
      </c>
      <c r="H35" s="78">
        <f t="shared" si="50"/>
        <v>5691.8000000000038</v>
      </c>
      <c r="I35" s="78">
        <f t="shared" si="50"/>
        <v>5911.4000000000015</v>
      </c>
      <c r="J35" s="78">
        <f t="shared" si="50"/>
        <v>6101.3000000000011</v>
      </c>
      <c r="K35" s="78">
        <f t="shared" si="50"/>
        <v>6248</v>
      </c>
      <c r="L35" s="78">
        <f>L33-L34</f>
        <v>5931.1</v>
      </c>
      <c r="M35" s="78">
        <f>M33-M34</f>
        <v>6813.46</v>
      </c>
    </row>
    <row r="36" spans="1:13">
      <c r="A36" s="4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s="17" customFormat="1">
      <c r="A37" s="50" t="s">
        <v>37</v>
      </c>
      <c r="B37" s="28">
        <f t="shared" ref="B37:F37" si="51">B38+B39</f>
        <v>1296.5999999999999</v>
      </c>
      <c r="C37" s="28">
        <f t="shared" si="51"/>
        <v>1297.1999999999998</v>
      </c>
      <c r="D37" s="28">
        <f t="shared" si="51"/>
        <v>1249.5999999999999</v>
      </c>
      <c r="E37" s="28">
        <f t="shared" si="51"/>
        <v>1291.4000000000001</v>
      </c>
      <c r="F37" s="28">
        <f t="shared" si="51"/>
        <v>1328.11</v>
      </c>
      <c r="G37" s="28">
        <f t="shared" ref="G37:L37" si="52">G38+G39</f>
        <v>1392.1999999999998</v>
      </c>
      <c r="H37" s="28">
        <f t="shared" si="52"/>
        <v>1413.4</v>
      </c>
      <c r="I37" s="28">
        <f t="shared" si="52"/>
        <v>1446</v>
      </c>
      <c r="J37" s="28">
        <f t="shared" si="52"/>
        <v>1684</v>
      </c>
      <c r="K37" s="28">
        <f t="shared" si="52"/>
        <v>1557</v>
      </c>
      <c r="L37" s="28">
        <f t="shared" si="52"/>
        <v>1509</v>
      </c>
      <c r="M37" s="28">
        <f t="shared" ref="M37" si="53">M38+M39</f>
        <v>1717</v>
      </c>
    </row>
    <row r="38" spans="1:13">
      <c r="A38" s="2" t="s">
        <v>38</v>
      </c>
      <c r="B38" s="10">
        <v>1634</v>
      </c>
      <c r="C38" s="10">
        <v>1392.6</v>
      </c>
      <c r="D38" s="10">
        <v>1516</v>
      </c>
      <c r="E38" s="10">
        <v>1233</v>
      </c>
      <c r="F38" s="10">
        <v>1350.56</v>
      </c>
      <c r="G38" s="10">
        <v>1588.6</v>
      </c>
      <c r="H38" s="10">
        <v>1458.5</v>
      </c>
      <c r="I38" s="10">
        <v>1137</v>
      </c>
      <c r="J38" s="10">
        <v>1764</v>
      </c>
      <c r="K38" s="10">
        <v>1877</v>
      </c>
      <c r="L38" s="10">
        <v>1627</v>
      </c>
      <c r="M38" s="10">
        <v>1159</v>
      </c>
    </row>
    <row r="39" spans="1:13">
      <c r="A39" s="2" t="s">
        <v>39</v>
      </c>
      <c r="B39" s="10">
        <v>-337.4</v>
      </c>
      <c r="C39" s="10">
        <v>-95.4</v>
      </c>
      <c r="D39" s="10">
        <v>-266.39999999999998</v>
      </c>
      <c r="E39" s="10">
        <v>58.4</v>
      </c>
      <c r="F39" s="10">
        <v>-22.45</v>
      </c>
      <c r="G39" s="10">
        <v>-196.4</v>
      </c>
      <c r="H39" s="10">
        <v>-45.1</v>
      </c>
      <c r="I39" s="10">
        <v>309</v>
      </c>
      <c r="J39" s="10">
        <v>-80</v>
      </c>
      <c r="K39" s="10">
        <v>-320</v>
      </c>
      <c r="L39" s="10">
        <v>-118</v>
      </c>
      <c r="M39" s="10">
        <v>558</v>
      </c>
    </row>
    <row r="40" spans="1:13">
      <c r="A40" s="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1" t="s">
        <v>138</v>
      </c>
      <c r="B41" s="20">
        <f t="shared" ref="B41:K41" si="54">B33-B37</f>
        <v>3961.4</v>
      </c>
      <c r="C41" s="20">
        <f t="shared" si="54"/>
        <v>3919.5</v>
      </c>
      <c r="D41" s="20">
        <f t="shared" si="54"/>
        <v>3735.9</v>
      </c>
      <c r="E41" s="20">
        <f t="shared" si="54"/>
        <v>3931.1</v>
      </c>
      <c r="F41" s="20">
        <f t="shared" si="54"/>
        <v>4044.8900000000003</v>
      </c>
      <c r="G41" s="20">
        <f t="shared" si="54"/>
        <v>4233.3999999999987</v>
      </c>
      <c r="H41" s="20">
        <f t="shared" si="54"/>
        <v>4278.4000000000033</v>
      </c>
      <c r="I41" s="20">
        <f t="shared" si="54"/>
        <v>4465.4000000000015</v>
      </c>
      <c r="J41" s="20">
        <f t="shared" si="54"/>
        <v>4417.3000000000011</v>
      </c>
      <c r="K41" s="20">
        <f t="shared" si="54"/>
        <v>4691</v>
      </c>
      <c r="L41" s="20">
        <v>4687</v>
      </c>
      <c r="M41" s="20">
        <v>5096</v>
      </c>
    </row>
    <row r="42" spans="1:13" s="17" customFormat="1">
      <c r="A42" s="4" t="s">
        <v>139</v>
      </c>
      <c r="B42" s="78">
        <f t="shared" ref="B42:J42" si="55">B35-B37</f>
        <v>3961.4</v>
      </c>
      <c r="C42" s="78">
        <f t="shared" si="55"/>
        <v>3919.5</v>
      </c>
      <c r="D42" s="78">
        <f t="shared" si="55"/>
        <v>3735.9</v>
      </c>
      <c r="E42" s="78">
        <f t="shared" si="55"/>
        <v>3931.1</v>
      </c>
      <c r="F42" s="78">
        <f t="shared" si="55"/>
        <v>4044.8900000000003</v>
      </c>
      <c r="G42" s="78">
        <f t="shared" si="55"/>
        <v>4233.3999999999987</v>
      </c>
      <c r="H42" s="78">
        <f t="shared" si="55"/>
        <v>4278.4000000000033</v>
      </c>
      <c r="I42" s="78">
        <f t="shared" si="55"/>
        <v>4465.4000000000015</v>
      </c>
      <c r="J42" s="78">
        <f t="shared" si="55"/>
        <v>4417.3000000000011</v>
      </c>
      <c r="K42" s="78">
        <f>K35-K37</f>
        <v>4691</v>
      </c>
      <c r="L42" s="78">
        <f>L35-L37</f>
        <v>4422.1000000000004</v>
      </c>
      <c r="M42" s="78">
        <f>M35-M37</f>
        <v>5096.46</v>
      </c>
    </row>
    <row r="43" spans="1:13">
      <c r="A43" s="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s="17" customFormat="1">
      <c r="A44" s="4" t="s">
        <v>175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</row>
    <row r="45" spans="1:13">
      <c r="A45" s="2" t="s">
        <v>140</v>
      </c>
      <c r="B45" s="63">
        <v>21</v>
      </c>
      <c r="C45" s="63">
        <v>20.8</v>
      </c>
      <c r="D45" s="63">
        <v>19.8</v>
      </c>
      <c r="E45" s="63">
        <v>20.8</v>
      </c>
      <c r="F45" s="63">
        <v>21.4</v>
      </c>
      <c r="G45" s="63">
        <v>22.4</v>
      </c>
      <c r="H45" s="63">
        <v>22.6</v>
      </c>
      <c r="I45" s="63">
        <v>23.5</v>
      </c>
      <c r="J45" s="63">
        <v>23.2</v>
      </c>
      <c r="K45" s="63">
        <v>24.7</v>
      </c>
      <c r="L45" s="63">
        <v>24.6</v>
      </c>
      <c r="M45" s="63">
        <v>26.7</v>
      </c>
    </row>
    <row r="46" spans="1:13">
      <c r="A46" s="2" t="s">
        <v>141</v>
      </c>
      <c r="B46" s="63">
        <v>21</v>
      </c>
      <c r="C46" s="63">
        <v>20.8</v>
      </c>
      <c r="D46" s="63">
        <v>19.8</v>
      </c>
      <c r="E46" s="63">
        <v>20.8</v>
      </c>
      <c r="F46" s="63">
        <v>21.4</v>
      </c>
      <c r="G46" s="63">
        <v>22.4</v>
      </c>
      <c r="H46" s="63">
        <v>22.6</v>
      </c>
      <c r="I46" s="63">
        <v>23.5</v>
      </c>
      <c r="J46" s="63">
        <v>23.2</v>
      </c>
      <c r="K46" s="63">
        <v>24.7</v>
      </c>
      <c r="L46" s="63">
        <v>23.2</v>
      </c>
      <c r="M46" s="63">
        <v>26.7</v>
      </c>
    </row>
    <row r="48" spans="1:13">
      <c r="A48" s="3" t="s">
        <v>145</v>
      </c>
    </row>
  </sheetData>
  <pageMargins left="0.7" right="0.7" top="0.75" bottom="0.75" header="0.3" footer="0.3"/>
  <pageSetup scale="37" orientation="portrait" r:id="rId1"/>
  <ignoredErrors>
    <ignoredError sqref="C15:C17 C20:C22 C25:C29 C37 C40:C41 C33:C34" evalError="1"/>
    <ignoredError sqref="K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B08E-4868-43BE-9DA9-EB13D9E28CD9}">
  <dimension ref="A4:M107"/>
  <sheetViews>
    <sheetView showGridLines="0" zoomScaleNormal="100" workbookViewId="0">
      <pane xSplit="1" ySplit="6" topLeftCell="F7" activePane="bottomRight" state="frozen"/>
      <selection activeCell="S6" sqref="S6"/>
      <selection pane="topRight" activeCell="S6" sqref="S6"/>
      <selection pane="bottomLeft" activeCell="S6" sqref="S6"/>
      <selection pane="bottomRight" activeCell="M6" sqref="M6"/>
    </sheetView>
  </sheetViews>
  <sheetFormatPr defaultColWidth="9.1796875" defaultRowHeight="14.5"/>
  <cols>
    <col min="1" max="1" width="40.81640625" customWidth="1"/>
    <col min="2" max="16384" width="9.1796875" style="16"/>
  </cols>
  <sheetData>
    <row r="4" spans="1:13">
      <c r="A4" s="1" t="s">
        <v>6</v>
      </c>
    </row>
    <row r="6" spans="1:13">
      <c r="A6" s="6"/>
      <c r="B6" s="43" t="s">
        <v>91</v>
      </c>
      <c r="C6" s="43" t="s">
        <v>120</v>
      </c>
      <c r="D6" s="43" t="s">
        <v>122</v>
      </c>
      <c r="E6" s="43" t="s">
        <v>124</v>
      </c>
      <c r="F6" s="43" t="s">
        <v>126</v>
      </c>
      <c r="G6" s="43" t="s">
        <v>128</v>
      </c>
      <c r="H6" s="43" t="s">
        <v>129</v>
      </c>
      <c r="I6" s="43" t="s">
        <v>130</v>
      </c>
      <c r="J6" s="43" t="s">
        <v>132</v>
      </c>
      <c r="K6" s="43" t="s">
        <v>133</v>
      </c>
      <c r="L6" s="43" t="s">
        <v>134</v>
      </c>
      <c r="M6" s="43" t="s">
        <v>146</v>
      </c>
    </row>
    <row r="7" spans="1:13">
      <c r="A7" s="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2" t="s">
        <v>147</v>
      </c>
      <c r="B8" s="42">
        <v>398.1</v>
      </c>
      <c r="C8" s="42">
        <v>398.4</v>
      </c>
      <c r="D8" s="42">
        <v>402.3</v>
      </c>
      <c r="E8" s="42">
        <v>410.7</v>
      </c>
      <c r="F8" s="42">
        <v>410</v>
      </c>
      <c r="G8" s="42">
        <v>421.1</v>
      </c>
      <c r="H8" s="42">
        <v>419.3</v>
      </c>
      <c r="I8" s="42">
        <v>430.4</v>
      </c>
      <c r="J8" s="42">
        <v>437.3</v>
      </c>
      <c r="K8" s="42">
        <v>445.2</v>
      </c>
      <c r="L8" s="42">
        <v>451.4</v>
      </c>
      <c r="M8" s="42">
        <v>462.6</v>
      </c>
    </row>
    <row r="9" spans="1:13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2" t="s">
        <v>148</v>
      </c>
      <c r="B10" s="82">
        <v>-3.5000000000000003E-2</v>
      </c>
      <c r="C10" s="82">
        <v>0</v>
      </c>
      <c r="D10" s="82">
        <v>0.01</v>
      </c>
      <c r="E10" s="82">
        <v>2.1000000000000001E-2</v>
      </c>
      <c r="F10" s="82">
        <v>-1E-3</v>
      </c>
      <c r="G10" s="82">
        <v>2.4E-2</v>
      </c>
      <c r="H10" s="82">
        <v>2E-3</v>
      </c>
      <c r="I10" s="82">
        <v>2.9000000000000001E-2</v>
      </c>
      <c r="J10" s="82">
        <v>0.01</v>
      </c>
      <c r="K10" s="82">
        <v>0.02</v>
      </c>
      <c r="L10" s="90">
        <v>1.4999999999999999E-2</v>
      </c>
      <c r="M10" s="90">
        <v>2.5000000000000001E-2</v>
      </c>
    </row>
    <row r="11" spans="1:13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2" t="s">
        <v>149</v>
      </c>
      <c r="B12" s="10">
        <f>'P&amp;L Statement'!B10</f>
        <v>32520</v>
      </c>
      <c r="C12" s="10">
        <f>'P&amp;L Statement'!C10</f>
        <v>32765</v>
      </c>
      <c r="D12" s="10">
        <f>'P&amp;L Statement'!D10</f>
        <v>33380</v>
      </c>
      <c r="E12" s="10">
        <f>'P&amp;L Statement'!E10</f>
        <v>34120</v>
      </c>
      <c r="F12" s="10">
        <f>'P&amp;L Statement'!F10</f>
        <v>34225</v>
      </c>
      <c r="G12" s="10">
        <f>'P&amp;L Statement'!G10</f>
        <v>35361.1</v>
      </c>
      <c r="H12" s="10">
        <f>'P&amp;L Statement'!H10</f>
        <v>35612.800000000003</v>
      </c>
      <c r="I12" s="10">
        <f>'P&amp;L Statement'!I10</f>
        <v>37100.400000000001</v>
      </c>
      <c r="J12" s="10">
        <f>'P&amp;L Statement'!J10</f>
        <v>37324.9</v>
      </c>
      <c r="K12" s="10">
        <f>'P&amp;L Statement'!K10</f>
        <v>39019</v>
      </c>
      <c r="L12" s="10">
        <f>'P&amp;L Statement'!L10</f>
        <v>40026</v>
      </c>
      <c r="M12" s="10">
        <f>'P&amp;L Statement'!M10</f>
        <v>42427</v>
      </c>
    </row>
    <row r="13" spans="1:13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2" t="s">
        <v>7</v>
      </c>
      <c r="B14" s="12">
        <v>0.27100000000000002</v>
      </c>
      <c r="C14" s="12">
        <v>0.26800000000000002</v>
      </c>
      <c r="D14" s="12">
        <v>0.28999999999999998</v>
      </c>
      <c r="E14" s="12">
        <v>0.28000000000000003</v>
      </c>
      <c r="F14" s="12">
        <v>0.28399999999999997</v>
      </c>
      <c r="G14" s="12">
        <v>0.28899999999999998</v>
      </c>
      <c r="H14" s="12">
        <v>0.28599999999999998</v>
      </c>
      <c r="I14" s="12">
        <v>0.28699999999999998</v>
      </c>
      <c r="J14" s="12">
        <v>0.28899999999999998</v>
      </c>
      <c r="K14" s="12">
        <v>0.28100000000000003</v>
      </c>
      <c r="L14" s="12">
        <v>0.28199999999999997</v>
      </c>
      <c r="M14" s="12">
        <v>0.28299999999999997</v>
      </c>
    </row>
    <row r="15" spans="1:13">
      <c r="A15" s="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2" t="s">
        <v>8</v>
      </c>
      <c r="B16" s="12">
        <v>6.3E-2</v>
      </c>
      <c r="C16" s="12">
        <v>6.0999999999999999E-2</v>
      </c>
      <c r="D16" s="12">
        <v>7.3999999999999996E-2</v>
      </c>
      <c r="E16" s="12">
        <v>8.1000000000000003E-2</v>
      </c>
      <c r="F16" s="12">
        <v>7.3999999999999996E-2</v>
      </c>
      <c r="G16" s="12">
        <v>7.4999999999999997E-2</v>
      </c>
      <c r="H16" s="12">
        <v>7.5999999999999998E-2</v>
      </c>
      <c r="I16" s="12">
        <v>7.4999999999999997E-2</v>
      </c>
      <c r="J16" s="12">
        <v>7.5999999999999998E-2</v>
      </c>
      <c r="K16" s="12">
        <v>7.3999999999999996E-2</v>
      </c>
      <c r="L16" s="12">
        <v>7.4999999999999997E-2</v>
      </c>
      <c r="M16" s="12">
        <v>7.6999999999999999E-2</v>
      </c>
    </row>
    <row r="17" spans="1:13">
      <c r="A17" s="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2" t="s">
        <v>9</v>
      </c>
      <c r="B18" s="12">
        <v>5.5E-2</v>
      </c>
      <c r="C18" s="12">
        <v>5.1999999999999998E-2</v>
      </c>
      <c r="D18" s="12">
        <v>6.7000000000000004E-2</v>
      </c>
      <c r="E18" s="12">
        <v>0.05</v>
      </c>
      <c r="F18" s="12">
        <v>0.06</v>
      </c>
      <c r="G18" s="12">
        <v>6.0999999999999999E-2</v>
      </c>
      <c r="H18" s="12">
        <v>5.7000000000000002E-2</v>
      </c>
      <c r="I18" s="12">
        <v>5.8999999999999997E-2</v>
      </c>
      <c r="J18" s="12">
        <v>0.06</v>
      </c>
      <c r="K18" s="12">
        <v>5.5E-2</v>
      </c>
      <c r="L18" s="12">
        <v>5.5E-2</v>
      </c>
      <c r="M18" s="12">
        <v>5.1999999999999998E-2</v>
      </c>
    </row>
    <row r="19" spans="1:13">
      <c r="A19" s="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>
      <c r="A20" s="2" t="s">
        <v>150</v>
      </c>
      <c r="B20" s="10">
        <f>'P&amp;L Statement'!B27</f>
        <v>4995</v>
      </c>
      <c r="C20" s="10">
        <f>'P&amp;L Statement'!C27</f>
        <v>5067</v>
      </c>
      <c r="D20" s="10">
        <f>'P&amp;L Statement'!D27</f>
        <v>4972</v>
      </c>
      <c r="E20" s="10">
        <f>'P&amp;L Statement'!E27</f>
        <v>5080</v>
      </c>
      <c r="F20" s="10">
        <f>'P&amp;L Statement'!F27</f>
        <v>5135</v>
      </c>
      <c r="G20" s="10">
        <f>'P&amp;L Statement'!G27</f>
        <v>5443.0999999999985</v>
      </c>
      <c r="H20" s="10">
        <f>'P&amp;L Statement'!H27</f>
        <v>5457.0000000000036</v>
      </c>
      <c r="I20" s="10">
        <f>'P&amp;L Statement'!I27</f>
        <v>5672.4000000000015</v>
      </c>
      <c r="J20" s="10">
        <f>'P&amp;L Statement'!J27</f>
        <v>5709.3000000000011</v>
      </c>
      <c r="K20" s="10">
        <f>'P&amp;L Statement'!K27</f>
        <v>5959</v>
      </c>
      <c r="L20" s="10">
        <f>'P&amp;L Statement'!L27</f>
        <v>6089</v>
      </c>
      <c r="M20" s="10">
        <f>'P&amp;L Statement'!M27</f>
        <v>6525</v>
      </c>
    </row>
    <row r="21" spans="1:13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2" t="s">
        <v>10</v>
      </c>
      <c r="B22" s="12">
        <v>0.154</v>
      </c>
      <c r="C22" s="12">
        <v>0.155</v>
      </c>
      <c r="D22" s="12">
        <v>0.14899999999999999</v>
      </c>
      <c r="E22" s="12">
        <v>0.14899999999999999</v>
      </c>
      <c r="F22" s="12">
        <v>0.15</v>
      </c>
      <c r="G22" s="12">
        <v>0.154</v>
      </c>
      <c r="H22" s="12">
        <v>0.153</v>
      </c>
      <c r="I22" s="12">
        <v>0.153</v>
      </c>
      <c r="J22" s="12">
        <v>0.153</v>
      </c>
      <c r="K22" s="12">
        <v>0.153</v>
      </c>
      <c r="L22" s="12">
        <v>0.152</v>
      </c>
      <c r="M22" s="12">
        <v>0.154</v>
      </c>
    </row>
    <row r="23" spans="1:13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2" t="s">
        <v>11</v>
      </c>
      <c r="B24" s="12">
        <v>0.18</v>
      </c>
      <c r="C24" s="12">
        <v>0.182</v>
      </c>
      <c r="D24" s="12">
        <v>0.18</v>
      </c>
      <c r="E24" s="12">
        <v>0.187</v>
      </c>
      <c r="F24" s="12">
        <v>0.18099999999999999</v>
      </c>
      <c r="G24" s="12">
        <v>0.183</v>
      </c>
      <c r="H24" s="12">
        <v>0.19</v>
      </c>
      <c r="I24" s="12">
        <v>0.189</v>
      </c>
      <c r="J24" s="12">
        <v>0.188</v>
      </c>
      <c r="K24" s="12">
        <v>0.185</v>
      </c>
      <c r="L24" s="12">
        <v>0.188</v>
      </c>
      <c r="M24" s="12">
        <v>0.19</v>
      </c>
    </row>
    <row r="25" spans="1:13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2" t="s">
        <v>142</v>
      </c>
      <c r="B26" s="12">
        <v>0.16200000000000001</v>
      </c>
      <c r="C26" s="12">
        <v>0.159</v>
      </c>
      <c r="D26" s="12">
        <v>0.14899999999999999</v>
      </c>
      <c r="E26" s="12">
        <v>0.153</v>
      </c>
      <c r="F26" s="12">
        <v>0.157</v>
      </c>
      <c r="G26" s="12">
        <v>0.159</v>
      </c>
      <c r="H26" s="12">
        <v>0.16</v>
      </c>
      <c r="I26" s="12">
        <v>0.159</v>
      </c>
      <c r="J26" s="12">
        <v>0.16300000000000001</v>
      </c>
      <c r="K26" s="12">
        <v>0.16</v>
      </c>
      <c r="L26" s="12">
        <v>0.157</v>
      </c>
      <c r="M26" s="12">
        <v>0.161</v>
      </c>
    </row>
    <row r="27" spans="1:13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>
      <c r="A28" s="2" t="s">
        <v>151</v>
      </c>
      <c r="B28" s="10">
        <f>'P&amp;L Statement'!B41</f>
        <v>3961.4</v>
      </c>
      <c r="C28" s="10">
        <f>'P&amp;L Statement'!C41</f>
        <v>3919.5</v>
      </c>
      <c r="D28" s="10">
        <f>'P&amp;L Statement'!D41</f>
        <v>3735.9</v>
      </c>
      <c r="E28" s="10">
        <f>'P&amp;L Statement'!E41</f>
        <v>3931.1</v>
      </c>
      <c r="F28" s="10">
        <f>'P&amp;L Statement'!F41</f>
        <v>4044.8900000000003</v>
      </c>
      <c r="G28" s="10">
        <f>'P&amp;L Statement'!G41</f>
        <v>4233.3999999999987</v>
      </c>
      <c r="H28" s="10">
        <f>'P&amp;L Statement'!H41</f>
        <v>4278.4000000000033</v>
      </c>
      <c r="I28" s="10">
        <f>'P&amp;L Statement'!I41</f>
        <v>4465.4000000000015</v>
      </c>
      <c r="J28" s="10">
        <f>'P&amp;L Statement'!J41</f>
        <v>4417.3000000000011</v>
      </c>
      <c r="K28" s="10">
        <f>'P&amp;L Statement'!K41</f>
        <v>4691</v>
      </c>
      <c r="L28" s="10">
        <f>'P&amp;L Statement'!L41</f>
        <v>4687</v>
      </c>
      <c r="M28" s="10">
        <f>'P&amp;L Statement'!M41</f>
        <v>5096</v>
      </c>
    </row>
    <row r="29" spans="1:13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>
      <c r="A30" s="2" t="s">
        <v>143</v>
      </c>
      <c r="B30" s="12">
        <v>0.122</v>
      </c>
      <c r="C30" s="12">
        <v>0.12</v>
      </c>
      <c r="D30" s="12">
        <v>0.112</v>
      </c>
      <c r="E30" s="12">
        <v>0.115</v>
      </c>
      <c r="F30" s="12">
        <v>0.11799999999999999</v>
      </c>
      <c r="G30" s="12">
        <v>0.12</v>
      </c>
      <c r="H30" s="12">
        <v>0.12</v>
      </c>
      <c r="I30" s="12">
        <v>0.12</v>
      </c>
      <c r="J30" s="12">
        <v>0.11799999999999999</v>
      </c>
      <c r="K30" s="12">
        <v>0.12</v>
      </c>
      <c r="L30" s="12">
        <v>0.11700000000000001</v>
      </c>
      <c r="M30" s="12">
        <v>0.12</v>
      </c>
    </row>
    <row r="31" spans="1:13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>
      <c r="A32" s="2" t="s">
        <v>81</v>
      </c>
      <c r="B32" s="12">
        <v>0.247</v>
      </c>
      <c r="C32" s="12">
        <v>0.249</v>
      </c>
      <c r="D32" s="12">
        <v>0.251</v>
      </c>
      <c r="E32" s="12">
        <v>0.247</v>
      </c>
      <c r="F32" s="12">
        <v>0.247</v>
      </c>
      <c r="G32" s="12">
        <v>0.248</v>
      </c>
      <c r="H32" s="12">
        <v>0.248</v>
      </c>
      <c r="I32" s="12">
        <v>0.245</v>
      </c>
      <c r="J32" s="12">
        <v>0.27600000000000002</v>
      </c>
      <c r="K32" s="12">
        <v>0.249</v>
      </c>
      <c r="L32" s="12">
        <v>0.254</v>
      </c>
      <c r="M32" s="12">
        <v>0.252</v>
      </c>
    </row>
    <row r="33" spans="1:13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2" t="s">
        <v>173</v>
      </c>
      <c r="B34" s="42">
        <f>'P&amp;L Statement'!B45</f>
        <v>21</v>
      </c>
      <c r="C34" s="42">
        <f>'P&amp;L Statement'!C45</f>
        <v>20.8</v>
      </c>
      <c r="D34" s="42">
        <v>19.8</v>
      </c>
      <c r="E34" s="42">
        <v>20.8</v>
      </c>
      <c r="F34" s="42">
        <v>21.4</v>
      </c>
      <c r="G34" s="42">
        <v>22.4</v>
      </c>
      <c r="H34" s="42">
        <v>22.6</v>
      </c>
      <c r="I34" s="42">
        <v>23.5</v>
      </c>
      <c r="J34" s="42">
        <v>23.2</v>
      </c>
      <c r="K34" s="42">
        <v>24.7</v>
      </c>
      <c r="L34" s="42">
        <v>24.6</v>
      </c>
      <c r="M34" s="42">
        <v>26.7</v>
      </c>
    </row>
    <row r="36" spans="1:13">
      <c r="A36" s="79" t="s">
        <v>144</v>
      </c>
    </row>
    <row r="38" spans="1:13">
      <c r="A38" s="1" t="s">
        <v>12</v>
      </c>
    </row>
    <row r="39" spans="1:13">
      <c r="A39" s="7" t="s">
        <v>174</v>
      </c>
    </row>
    <row r="40" spans="1:13">
      <c r="A40" s="6"/>
      <c r="B40" s="43" t="s">
        <v>91</v>
      </c>
      <c r="C40" s="43" t="s">
        <v>121</v>
      </c>
      <c r="D40" s="43" t="s">
        <v>123</v>
      </c>
      <c r="E40" s="43" t="s">
        <v>125</v>
      </c>
      <c r="F40" s="43" t="s">
        <v>126</v>
      </c>
      <c r="G40" s="43" t="s">
        <v>128</v>
      </c>
      <c r="H40" s="43" t="s">
        <v>129</v>
      </c>
      <c r="I40" s="43" t="s">
        <v>130</v>
      </c>
      <c r="J40" s="43" t="s">
        <v>132</v>
      </c>
      <c r="K40" s="43" t="s">
        <v>133</v>
      </c>
      <c r="L40" s="80" t="str">
        <f>L6</f>
        <v>Q3 FY26</v>
      </c>
      <c r="M40" s="80" t="str">
        <f>M6</f>
        <v>Q4 FY26</v>
      </c>
    </row>
    <row r="41" spans="1:13" s="45" customFormat="1">
      <c r="A41" s="44" t="s">
        <v>13</v>
      </c>
      <c r="B41" s="57">
        <v>82.04</v>
      </c>
      <c r="C41" s="57">
        <v>83.05</v>
      </c>
      <c r="D41" s="57">
        <v>83.21</v>
      </c>
      <c r="E41" s="57">
        <v>83.41</v>
      </c>
      <c r="F41" s="57">
        <v>83.39</v>
      </c>
      <c r="G41" s="57">
        <v>83.8</v>
      </c>
      <c r="H41" s="57">
        <v>85.62</v>
      </c>
      <c r="I41" s="57">
        <v>85.48</v>
      </c>
      <c r="J41" s="57">
        <v>85.76</v>
      </c>
      <c r="K41" s="57">
        <v>88.79</v>
      </c>
      <c r="L41" s="57">
        <v>89.88</v>
      </c>
      <c r="M41" s="57">
        <v>94.84</v>
      </c>
    </row>
    <row r="42" spans="1:13" s="45" customFormat="1">
      <c r="A42" s="44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s="45" customFormat="1">
      <c r="A43" s="44" t="s">
        <v>14</v>
      </c>
      <c r="B43" s="57">
        <v>82.2</v>
      </c>
      <c r="C43" s="57">
        <v>82.73</v>
      </c>
      <c r="D43" s="57">
        <v>83.29</v>
      </c>
      <c r="E43" s="57">
        <v>83.15</v>
      </c>
      <c r="F43" s="57">
        <v>83.43</v>
      </c>
      <c r="G43" s="57">
        <v>83.8</v>
      </c>
      <c r="H43" s="57">
        <v>84.82</v>
      </c>
      <c r="I43" s="57">
        <v>86.38</v>
      </c>
      <c r="J43" s="57">
        <v>85.39</v>
      </c>
      <c r="K43" s="57">
        <v>88.32</v>
      </c>
      <c r="L43" s="57">
        <v>89.45</v>
      </c>
      <c r="M43" s="57">
        <v>93.1</v>
      </c>
    </row>
    <row r="107" spans="1:1">
      <c r="A107" s="2"/>
    </row>
  </sheetData>
  <phoneticPr fontId="15" type="noConversion"/>
  <pageMargins left="0.7" right="0.7" top="0.75" bottom="0.75" header="0.3" footer="0.3"/>
  <pageSetup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83"/>
  <sheetViews>
    <sheetView showGridLines="0" zoomScaleNormal="100" zoomScaleSheetLayoutView="80" workbookViewId="0">
      <pane xSplit="1" ySplit="6" topLeftCell="F7" activePane="bottomRight" state="frozen"/>
      <selection activeCell="S6" sqref="S6"/>
      <selection pane="topRight" activeCell="S6" sqref="S6"/>
      <selection pane="bottomLeft" activeCell="S6" sqref="S6"/>
      <selection pane="bottomRight" activeCell="M6" sqref="M6"/>
    </sheetView>
  </sheetViews>
  <sheetFormatPr defaultColWidth="9.1796875" defaultRowHeight="14.5"/>
  <cols>
    <col min="1" max="1" width="47.453125" style="16" bestFit="1" customWidth="1"/>
    <col min="2" max="8" width="9.453125" style="21" customWidth="1"/>
    <col min="9" max="16384" width="9.1796875" style="16"/>
  </cols>
  <sheetData>
    <row r="4" spans="1:14">
      <c r="A4" s="17" t="s">
        <v>40</v>
      </c>
    </row>
    <row r="5" spans="1:14">
      <c r="A5" s="29" t="s">
        <v>69</v>
      </c>
    </row>
    <row r="6" spans="1:14" s="32" customFormat="1">
      <c r="A6" s="19"/>
      <c r="B6" s="58" t="s">
        <v>91</v>
      </c>
      <c r="C6" s="58" t="s">
        <v>120</v>
      </c>
      <c r="D6" s="58" t="s">
        <v>122</v>
      </c>
      <c r="E6" s="58" t="s">
        <v>124</v>
      </c>
      <c r="F6" s="58" t="s">
        <v>126</v>
      </c>
      <c r="G6" s="58" t="s">
        <v>128</v>
      </c>
      <c r="H6" s="58" t="s">
        <v>129</v>
      </c>
      <c r="I6" s="58" t="s">
        <v>130</v>
      </c>
      <c r="J6" s="58" t="s">
        <v>132</v>
      </c>
      <c r="K6" s="58" t="s">
        <v>133</v>
      </c>
      <c r="L6" s="58" t="s">
        <v>134</v>
      </c>
      <c r="M6" s="58" t="s">
        <v>146</v>
      </c>
    </row>
    <row r="7" spans="1:14" s="17" customFormat="1">
      <c r="A7" s="8" t="s">
        <v>92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4" s="17" customFormat="1">
      <c r="A8" s="8" t="s">
        <v>93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4">
      <c r="A9" s="9" t="s">
        <v>94</v>
      </c>
      <c r="B9" s="10">
        <v>4652</v>
      </c>
      <c r="C9" s="10">
        <v>4835</v>
      </c>
      <c r="D9" s="10">
        <v>7023</v>
      </c>
      <c r="E9" s="10">
        <v>6285</v>
      </c>
      <c r="F9" s="10">
        <v>6059</v>
      </c>
      <c r="G9" s="10">
        <v>5651</v>
      </c>
      <c r="H9" s="10">
        <v>6932</v>
      </c>
      <c r="I9" s="10">
        <v>8463</v>
      </c>
      <c r="J9" s="10">
        <v>7838</v>
      </c>
      <c r="K9" s="10">
        <v>8372</v>
      </c>
      <c r="L9" s="10">
        <v>10133</v>
      </c>
      <c r="M9" s="10">
        <v>9694</v>
      </c>
      <c r="N9" s="45"/>
    </row>
    <row r="10" spans="1:14">
      <c r="A10" s="9" t="s">
        <v>95</v>
      </c>
      <c r="B10" s="10">
        <v>387</v>
      </c>
      <c r="C10" s="10">
        <v>376</v>
      </c>
      <c r="D10" s="10">
        <v>444</v>
      </c>
      <c r="E10" s="10">
        <v>614</v>
      </c>
      <c r="F10" s="10">
        <v>522</v>
      </c>
      <c r="G10" s="10">
        <v>595</v>
      </c>
      <c r="H10" s="10">
        <v>4</v>
      </c>
      <c r="I10" s="10">
        <v>2</v>
      </c>
      <c r="J10" s="10">
        <v>5.36</v>
      </c>
      <c r="K10" s="10">
        <v>1556</v>
      </c>
      <c r="L10" s="10">
        <v>3</v>
      </c>
      <c r="M10" s="10">
        <v>1</v>
      </c>
      <c r="N10" s="45"/>
    </row>
    <row r="11" spans="1:14">
      <c r="A11" s="9" t="s">
        <v>47</v>
      </c>
      <c r="B11" s="10">
        <v>7284</v>
      </c>
      <c r="C11" s="10">
        <v>8100</v>
      </c>
      <c r="D11" s="10">
        <v>7724</v>
      </c>
      <c r="E11" s="10">
        <v>7248</v>
      </c>
      <c r="F11" s="10">
        <v>6856</v>
      </c>
      <c r="G11" s="10">
        <v>7178</v>
      </c>
      <c r="H11" s="10">
        <v>6911</v>
      </c>
      <c r="I11" s="10">
        <v>6445</v>
      </c>
      <c r="J11" s="10">
        <v>6758</v>
      </c>
      <c r="K11" s="10">
        <v>6303</v>
      </c>
      <c r="L11" s="10">
        <v>6553</v>
      </c>
      <c r="M11" s="10">
        <v>6984</v>
      </c>
      <c r="N11" s="45"/>
    </row>
    <row r="12" spans="1:14">
      <c r="A12" s="9" t="s">
        <v>96</v>
      </c>
      <c r="B12" s="10">
        <v>32318</v>
      </c>
      <c r="C12" s="10">
        <v>33975</v>
      </c>
      <c r="D12" s="10">
        <v>41709</v>
      </c>
      <c r="E12" s="10">
        <v>41793</v>
      </c>
      <c r="F12" s="10">
        <v>41796</v>
      </c>
      <c r="G12" s="10">
        <v>42156</v>
      </c>
      <c r="H12" s="10">
        <v>42895</v>
      </c>
      <c r="I12" s="10">
        <v>42907</v>
      </c>
      <c r="J12" s="10">
        <v>43208.7</v>
      </c>
      <c r="K12" s="10">
        <v>44683</v>
      </c>
      <c r="L12" s="10">
        <v>45227</v>
      </c>
      <c r="M12" s="10">
        <v>47677</v>
      </c>
      <c r="N12" s="45"/>
    </row>
    <row r="13" spans="1:14">
      <c r="A13" s="24" t="s">
        <v>97</v>
      </c>
      <c r="B13" s="10">
        <v>3890</v>
      </c>
      <c r="C13" s="10">
        <v>4680</v>
      </c>
      <c r="D13" s="10">
        <v>5297</v>
      </c>
      <c r="E13" s="10">
        <v>4971</v>
      </c>
      <c r="F13" s="10">
        <v>2687.5</v>
      </c>
      <c r="G13" s="10">
        <v>1891</v>
      </c>
      <c r="H13" s="10">
        <v>2452</v>
      </c>
      <c r="I13" s="10">
        <v>4237.7</v>
      </c>
      <c r="J13" s="10">
        <v>4596</v>
      </c>
      <c r="K13" s="10">
        <v>4578</v>
      </c>
      <c r="L13" s="10">
        <v>4357</v>
      </c>
      <c r="M13" s="10">
        <v>4154</v>
      </c>
      <c r="N13" s="45"/>
    </row>
    <row r="14" spans="1:14">
      <c r="A14" s="9" t="s">
        <v>98</v>
      </c>
      <c r="B14" s="10">
        <v>2378</v>
      </c>
      <c r="C14" s="10">
        <v>2427</v>
      </c>
      <c r="D14" s="10">
        <v>2613</v>
      </c>
      <c r="E14" s="10">
        <v>2772</v>
      </c>
      <c r="F14" s="10">
        <v>2793.5</v>
      </c>
      <c r="G14" s="10">
        <v>2773</v>
      </c>
      <c r="H14" s="10">
        <v>2525.3000000000002</v>
      </c>
      <c r="I14" s="10">
        <v>3196.7</v>
      </c>
      <c r="J14" s="10">
        <v>2568.4</v>
      </c>
      <c r="K14" s="10">
        <v>4386</v>
      </c>
      <c r="L14" s="10">
        <v>4036.5</v>
      </c>
      <c r="M14" s="10">
        <v>2791</v>
      </c>
      <c r="N14" s="45"/>
    </row>
    <row r="15" spans="1:14">
      <c r="A15" s="34" t="s">
        <v>99</v>
      </c>
      <c r="B15" s="10">
        <v>2460</v>
      </c>
      <c r="C15" s="10">
        <v>2628</v>
      </c>
      <c r="D15" s="10">
        <v>2879</v>
      </c>
      <c r="E15" s="10">
        <v>2857</v>
      </c>
      <c r="F15" s="10">
        <v>2916.5</v>
      </c>
      <c r="G15" s="10">
        <v>3215</v>
      </c>
      <c r="H15" s="10">
        <v>3579</v>
      </c>
      <c r="I15" s="10">
        <v>3246</v>
      </c>
      <c r="J15" s="10">
        <v>3389.91</v>
      </c>
      <c r="K15" s="10">
        <v>4048</v>
      </c>
      <c r="L15" s="10">
        <v>4213</v>
      </c>
      <c r="M15" s="10">
        <v>4348</v>
      </c>
      <c r="N15" s="45"/>
    </row>
    <row r="16" spans="1:14" ht="15" thickBot="1">
      <c r="A16" s="24" t="s">
        <v>100</v>
      </c>
      <c r="B16" s="40">
        <v>7556.34</v>
      </c>
      <c r="C16" s="40">
        <v>8213</v>
      </c>
      <c r="D16" s="40">
        <v>8052</v>
      </c>
      <c r="E16" s="40">
        <v>8438</v>
      </c>
      <c r="F16" s="40">
        <v>8741.5</v>
      </c>
      <c r="G16" s="40">
        <v>9663.2999999999993</v>
      </c>
      <c r="H16" s="40">
        <v>9324.4</v>
      </c>
      <c r="I16" s="40">
        <v>10708</v>
      </c>
      <c r="J16" s="40">
        <v>17115.189999999999</v>
      </c>
      <c r="K16" s="40">
        <v>18521</v>
      </c>
      <c r="L16" s="40">
        <v>18189</v>
      </c>
      <c r="M16" s="40">
        <v>19499</v>
      </c>
      <c r="N16" s="45"/>
    </row>
    <row r="17" spans="1:13" s="17" customFormat="1" ht="15" thickBot="1">
      <c r="A17" s="69" t="s">
        <v>101</v>
      </c>
      <c r="B17" s="70">
        <f t="shared" ref="B17" si="0">SUM(B9:B16)</f>
        <v>60925.34</v>
      </c>
      <c r="C17" s="70">
        <f t="shared" ref="C17:H17" si="1">SUM(C9:C16)</f>
        <v>65234</v>
      </c>
      <c r="D17" s="70">
        <f t="shared" si="1"/>
        <v>75741</v>
      </c>
      <c r="E17" s="70">
        <f t="shared" si="1"/>
        <v>74978</v>
      </c>
      <c r="F17" s="70">
        <f t="shared" si="1"/>
        <v>72372</v>
      </c>
      <c r="G17" s="70">
        <f t="shared" si="1"/>
        <v>73122.3</v>
      </c>
      <c r="H17" s="70">
        <f t="shared" si="1"/>
        <v>74622.7</v>
      </c>
      <c r="I17" s="70">
        <f t="shared" ref="I17:J17" si="2">SUM(I9:I16)</f>
        <v>79205.399999999994</v>
      </c>
      <c r="J17" s="70">
        <f t="shared" si="2"/>
        <v>85479.56</v>
      </c>
      <c r="K17" s="70">
        <f t="shared" ref="K17:L17" si="3">SUM(K9:K16)</f>
        <v>92447</v>
      </c>
      <c r="L17" s="70">
        <f t="shared" si="3"/>
        <v>92711.5</v>
      </c>
      <c r="M17" s="70">
        <f t="shared" ref="M17" si="4">SUM(M9:M16)</f>
        <v>95148</v>
      </c>
    </row>
    <row r="18" spans="1:13" s="17" customFormat="1">
      <c r="A18" s="68" t="s">
        <v>102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>
      <c r="A19" s="24" t="s">
        <v>98</v>
      </c>
      <c r="B19" s="10">
        <v>25938</v>
      </c>
      <c r="C19" s="10">
        <v>23836</v>
      </c>
      <c r="D19" s="10">
        <v>25347</v>
      </c>
      <c r="E19" s="10">
        <v>24256</v>
      </c>
      <c r="F19" s="10">
        <v>23929</v>
      </c>
      <c r="G19" s="10">
        <v>25528</v>
      </c>
      <c r="H19" s="10">
        <v>26749.4</v>
      </c>
      <c r="I19" s="55">
        <v>28407</v>
      </c>
      <c r="J19" s="55">
        <v>28545.7</v>
      </c>
      <c r="K19" s="55">
        <v>31232</v>
      </c>
      <c r="L19" s="55">
        <v>34982.5</v>
      </c>
      <c r="M19" s="55">
        <v>41927</v>
      </c>
    </row>
    <row r="20" spans="1:13">
      <c r="A20" s="9" t="s">
        <v>97</v>
      </c>
      <c r="B20" s="10">
        <v>17253</v>
      </c>
      <c r="C20" s="10">
        <v>14808</v>
      </c>
      <c r="D20" s="10">
        <v>19226</v>
      </c>
      <c r="E20" s="10">
        <v>25928</v>
      </c>
      <c r="F20" s="10">
        <v>31106</v>
      </c>
      <c r="G20" s="10">
        <v>19339</v>
      </c>
      <c r="H20" s="10">
        <v>22961</v>
      </c>
      <c r="I20" s="55">
        <v>17844</v>
      </c>
      <c r="J20" s="55">
        <v>19906</v>
      </c>
      <c r="K20" s="55">
        <v>10060</v>
      </c>
      <c r="L20" s="55">
        <v>12414</v>
      </c>
      <c r="M20" s="55">
        <v>13212</v>
      </c>
    </row>
    <row r="21" spans="1:13">
      <c r="A21" s="34" t="s">
        <v>42</v>
      </c>
      <c r="B21" s="10">
        <v>10565</v>
      </c>
      <c r="C21" s="10">
        <v>10547</v>
      </c>
      <c r="D21" s="10">
        <v>9928</v>
      </c>
      <c r="E21" s="10">
        <v>8144</v>
      </c>
      <c r="F21" s="10">
        <v>9226</v>
      </c>
      <c r="G21" s="10">
        <v>10487</v>
      </c>
      <c r="H21" s="10">
        <v>9414</v>
      </c>
      <c r="I21" s="55">
        <v>16126</v>
      </c>
      <c r="J21" s="55">
        <v>16072.6</v>
      </c>
      <c r="K21" s="55">
        <v>16157.5</v>
      </c>
      <c r="L21" s="55">
        <v>17345</v>
      </c>
      <c r="M21" s="55">
        <v>17527</v>
      </c>
    </row>
    <row r="22" spans="1:13" ht="15" thickBot="1">
      <c r="A22" s="24" t="s">
        <v>103</v>
      </c>
      <c r="B22" s="40">
        <v>10271.49</v>
      </c>
      <c r="C22" s="40">
        <v>8655</v>
      </c>
      <c r="D22" s="40">
        <v>8272</v>
      </c>
      <c r="E22" s="40">
        <v>7996</v>
      </c>
      <c r="F22" s="40">
        <v>8191</v>
      </c>
      <c r="G22" s="40">
        <v>7341.4</v>
      </c>
      <c r="H22" s="40">
        <v>8008.4</v>
      </c>
      <c r="I22" s="77">
        <v>7484</v>
      </c>
      <c r="J22" s="77">
        <v>13624.9</v>
      </c>
      <c r="K22" s="77">
        <v>12833.5</v>
      </c>
      <c r="L22" s="77">
        <v>14202</v>
      </c>
      <c r="M22" s="77">
        <v>10005</v>
      </c>
    </row>
    <row r="23" spans="1:13" s="17" customFormat="1" ht="15" thickBot="1">
      <c r="A23" s="69" t="s">
        <v>104</v>
      </c>
      <c r="B23" s="70">
        <f t="shared" ref="B23" si="5">SUM(B19:B22)</f>
        <v>64027.49</v>
      </c>
      <c r="C23" s="70">
        <f t="shared" ref="C23:H23" si="6">SUM(C19:C22)</f>
        <v>57846</v>
      </c>
      <c r="D23" s="70">
        <f t="shared" si="6"/>
        <v>62773</v>
      </c>
      <c r="E23" s="70">
        <f t="shared" si="6"/>
        <v>66324</v>
      </c>
      <c r="F23" s="70">
        <f t="shared" si="6"/>
        <v>72452</v>
      </c>
      <c r="G23" s="70">
        <f t="shared" si="6"/>
        <v>62695.4</v>
      </c>
      <c r="H23" s="70">
        <f t="shared" si="6"/>
        <v>67132.800000000003</v>
      </c>
      <c r="I23" s="76">
        <f t="shared" ref="I23:J23" si="7">SUM(I19:I22)</f>
        <v>69861</v>
      </c>
      <c r="J23" s="76">
        <f t="shared" si="7"/>
        <v>78149.2</v>
      </c>
      <c r="K23" s="76">
        <f>SUM(K19:K22)</f>
        <v>70283</v>
      </c>
      <c r="L23" s="76">
        <f>SUM(L19:L22)</f>
        <v>78943.5</v>
      </c>
      <c r="M23" s="76">
        <f>SUM(M19:M22)</f>
        <v>82671</v>
      </c>
    </row>
    <row r="24" spans="1:13" s="17" customFormat="1" ht="15" thickBot="1">
      <c r="A24" s="71" t="s">
        <v>105</v>
      </c>
      <c r="B24" s="27">
        <f t="shared" ref="B24" si="8">B17+B23</f>
        <v>124952.82999999999</v>
      </c>
      <c r="C24" s="27">
        <f t="shared" ref="C24:H24" si="9">C17+C23</f>
        <v>123080</v>
      </c>
      <c r="D24" s="27">
        <f t="shared" si="9"/>
        <v>138514</v>
      </c>
      <c r="E24" s="27">
        <f t="shared" si="9"/>
        <v>141302</v>
      </c>
      <c r="F24" s="27">
        <f t="shared" si="9"/>
        <v>144824</v>
      </c>
      <c r="G24" s="27">
        <f t="shared" si="9"/>
        <v>135817.70000000001</v>
      </c>
      <c r="H24" s="27">
        <f t="shared" si="9"/>
        <v>141755.5</v>
      </c>
      <c r="I24" s="27">
        <f t="shared" ref="I24:J24" si="10">I17+I23</f>
        <v>149066.4</v>
      </c>
      <c r="J24" s="27">
        <f t="shared" si="10"/>
        <v>163628.76</v>
      </c>
      <c r="K24" s="27">
        <f t="shared" ref="K24:L24" si="11">K17+K23</f>
        <v>162730</v>
      </c>
      <c r="L24" s="27">
        <f t="shared" si="11"/>
        <v>171655</v>
      </c>
      <c r="M24" s="27">
        <f t="shared" ref="M24" si="12">M17+M23</f>
        <v>177819</v>
      </c>
    </row>
    <row r="25" spans="1:13" ht="15" thickTop="1">
      <c r="A25" s="4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7" customFormat="1">
      <c r="A26" s="8" t="s">
        <v>106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9" t="s">
        <v>107</v>
      </c>
      <c r="B27" s="10">
        <v>82006</v>
      </c>
      <c r="C27" s="10">
        <v>76605</v>
      </c>
      <c r="D27" s="10">
        <v>81045</v>
      </c>
      <c r="E27" s="10">
        <v>85413</v>
      </c>
      <c r="F27" s="10">
        <v>89719.6</v>
      </c>
      <c r="G27" s="10">
        <v>83979</v>
      </c>
      <c r="H27" s="10">
        <v>88441</v>
      </c>
      <c r="I27" s="10">
        <v>93939</v>
      </c>
      <c r="J27" s="10">
        <v>99503</v>
      </c>
      <c r="K27" s="10">
        <v>93679</v>
      </c>
      <c r="L27" s="10">
        <v>99717</v>
      </c>
      <c r="M27" s="10">
        <v>105487</v>
      </c>
    </row>
    <row r="28" spans="1:13" ht="15" thickBot="1">
      <c r="A28" s="24" t="s">
        <v>41</v>
      </c>
      <c r="B28" s="40">
        <v>2257</v>
      </c>
      <c r="C28" s="40">
        <v>2498</v>
      </c>
      <c r="D28" s="40">
        <v>2414</v>
      </c>
      <c r="E28" s="40">
        <v>2533</v>
      </c>
      <c r="F28" s="40">
        <v>2659.8</v>
      </c>
      <c r="G28" s="40">
        <v>2713.2</v>
      </c>
      <c r="H28" s="40">
        <v>2298</v>
      </c>
      <c r="I28" s="40">
        <v>2345</v>
      </c>
      <c r="J28" s="40">
        <v>2438</v>
      </c>
      <c r="K28" s="40">
        <v>2545</v>
      </c>
      <c r="L28" s="40">
        <v>1949</v>
      </c>
      <c r="M28" s="40">
        <v>1950</v>
      </c>
    </row>
    <row r="29" spans="1:13" s="17" customFormat="1" ht="15" thickBot="1">
      <c r="A29" s="69" t="s">
        <v>108</v>
      </c>
      <c r="B29" s="70">
        <f t="shared" ref="B29" si="13">SUM(B27:B28)</f>
        <v>84263</v>
      </c>
      <c r="C29" s="70">
        <f t="shared" ref="C29:H29" si="14">SUM(C27:C28)</f>
        <v>79103</v>
      </c>
      <c r="D29" s="70">
        <f t="shared" si="14"/>
        <v>83459</v>
      </c>
      <c r="E29" s="70">
        <f t="shared" si="14"/>
        <v>87946</v>
      </c>
      <c r="F29" s="70">
        <f t="shared" si="14"/>
        <v>92379.400000000009</v>
      </c>
      <c r="G29" s="70">
        <f t="shared" si="14"/>
        <v>86692.2</v>
      </c>
      <c r="H29" s="70">
        <f t="shared" si="14"/>
        <v>90739</v>
      </c>
      <c r="I29" s="70">
        <f t="shared" ref="I29:J29" si="15">SUM(I27:I28)</f>
        <v>96284</v>
      </c>
      <c r="J29" s="70">
        <f t="shared" si="15"/>
        <v>101941</v>
      </c>
      <c r="K29" s="70">
        <f t="shared" ref="K29:L29" si="16">SUM(K27:K28)</f>
        <v>96224</v>
      </c>
      <c r="L29" s="70">
        <f t="shared" si="16"/>
        <v>101666</v>
      </c>
      <c r="M29" s="70">
        <f t="shared" ref="M29" si="17">SUM(M27:M28)</f>
        <v>107437</v>
      </c>
    </row>
    <row r="30" spans="1:13" s="17" customFormat="1" ht="15" thickBot="1">
      <c r="A30" s="69" t="s">
        <v>109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>
      <c r="A31" s="34" t="s">
        <v>110</v>
      </c>
      <c r="B31" s="25">
        <v>6647</v>
      </c>
      <c r="C31" s="25">
        <v>7532</v>
      </c>
      <c r="D31" s="25">
        <v>7173</v>
      </c>
      <c r="E31" s="25">
        <v>6750</v>
      </c>
      <c r="F31" s="25">
        <v>6387</v>
      </c>
      <c r="G31" s="25">
        <v>6602</v>
      </c>
      <c r="H31" s="25">
        <v>6289</v>
      </c>
      <c r="I31" s="25">
        <v>5840</v>
      </c>
      <c r="J31" s="25">
        <v>6003</v>
      </c>
      <c r="K31" s="25">
        <v>5638</v>
      </c>
      <c r="L31" s="25">
        <v>5788</v>
      </c>
      <c r="M31" s="25">
        <v>6100</v>
      </c>
    </row>
    <row r="32" spans="1:13">
      <c r="A32" s="34" t="s">
        <v>111</v>
      </c>
      <c r="B32" s="10">
        <v>1067</v>
      </c>
      <c r="C32" s="10">
        <v>1047</v>
      </c>
      <c r="D32" s="10">
        <v>1083</v>
      </c>
      <c r="E32" s="10">
        <v>1299</v>
      </c>
      <c r="F32" s="10">
        <v>1380</v>
      </c>
      <c r="G32" s="10">
        <v>1362</v>
      </c>
      <c r="H32" s="10">
        <v>1519</v>
      </c>
      <c r="I32" s="10">
        <v>1622.8</v>
      </c>
      <c r="J32" s="10">
        <v>1677</v>
      </c>
      <c r="K32" s="10">
        <v>1588</v>
      </c>
      <c r="L32" s="10">
        <v>1644</v>
      </c>
      <c r="M32" s="10">
        <v>1730</v>
      </c>
    </row>
    <row r="33" spans="1:13" ht="15" thickBot="1">
      <c r="A33" s="41" t="s">
        <v>112</v>
      </c>
      <c r="B33" s="40">
        <v>3312.16</v>
      </c>
      <c r="C33" s="40">
        <v>4144</v>
      </c>
      <c r="D33" s="40">
        <v>3693</v>
      </c>
      <c r="E33" s="40">
        <v>3261</v>
      </c>
      <c r="F33" s="40">
        <v>2998</v>
      </c>
      <c r="G33" s="40">
        <v>2936.3</v>
      </c>
      <c r="H33" s="40">
        <v>3012.97</v>
      </c>
      <c r="I33" s="40">
        <v>832.6</v>
      </c>
      <c r="J33" s="40">
        <v>619.70000000000005</v>
      </c>
      <c r="K33" s="40">
        <v>1068</v>
      </c>
      <c r="L33" s="40">
        <v>1922</v>
      </c>
      <c r="M33" s="40">
        <v>2457</v>
      </c>
    </row>
    <row r="34" spans="1:13" s="17" customFormat="1" ht="15" thickBot="1">
      <c r="A34" s="69" t="s">
        <v>113</v>
      </c>
      <c r="B34" s="70">
        <f t="shared" ref="B34" si="18">SUM(B31:B33)</f>
        <v>11026.16</v>
      </c>
      <c r="C34" s="70">
        <f t="shared" ref="C34:H34" si="19">SUM(C31:C33)</f>
        <v>12723</v>
      </c>
      <c r="D34" s="70">
        <f t="shared" si="19"/>
        <v>11949</v>
      </c>
      <c r="E34" s="70">
        <f t="shared" si="19"/>
        <v>11310</v>
      </c>
      <c r="F34" s="70">
        <f t="shared" si="19"/>
        <v>10765</v>
      </c>
      <c r="G34" s="70">
        <f t="shared" si="19"/>
        <v>10900.3</v>
      </c>
      <c r="H34" s="70">
        <f t="shared" si="19"/>
        <v>10820.97</v>
      </c>
      <c r="I34" s="70">
        <f t="shared" ref="I34:J34" si="20">SUM(I31:I33)</f>
        <v>8295.4</v>
      </c>
      <c r="J34" s="70">
        <f t="shared" si="20"/>
        <v>8299.7000000000007</v>
      </c>
      <c r="K34" s="70">
        <f t="shared" ref="K34:L34" si="21">SUM(K31:K33)</f>
        <v>8294</v>
      </c>
      <c r="L34" s="70">
        <f t="shared" si="21"/>
        <v>9354</v>
      </c>
      <c r="M34" s="70">
        <f t="shared" ref="M34" si="22">SUM(M31:M33)</f>
        <v>10287</v>
      </c>
    </row>
    <row r="35" spans="1:13">
      <c r="A35" s="33" t="s">
        <v>114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>
      <c r="A36" s="34" t="s">
        <v>115</v>
      </c>
      <c r="B36" s="10">
        <v>2906</v>
      </c>
      <c r="C36" s="10">
        <v>6597</v>
      </c>
      <c r="D36" s="10">
        <v>15409</v>
      </c>
      <c r="E36" s="10">
        <v>15436</v>
      </c>
      <c r="F36" s="10">
        <v>14931</v>
      </c>
      <c r="G36" s="10">
        <v>9804</v>
      </c>
      <c r="H36" s="10">
        <v>9637</v>
      </c>
      <c r="I36" s="10">
        <v>11159</v>
      </c>
      <c r="J36" s="10">
        <v>11719</v>
      </c>
      <c r="K36" s="10">
        <v>12206</v>
      </c>
      <c r="L36" s="10">
        <v>16193</v>
      </c>
      <c r="M36" s="10">
        <v>17929</v>
      </c>
    </row>
    <row r="37" spans="1:13">
      <c r="A37" s="34" t="s">
        <v>110</v>
      </c>
      <c r="B37" s="10">
        <v>1723</v>
      </c>
      <c r="C37" s="10">
        <v>1674</v>
      </c>
      <c r="D37" s="10">
        <v>1695</v>
      </c>
      <c r="E37" s="10">
        <v>1700</v>
      </c>
      <c r="F37" s="10">
        <v>1697</v>
      </c>
      <c r="G37" s="10">
        <v>1796</v>
      </c>
      <c r="H37" s="10">
        <v>1866</v>
      </c>
      <c r="I37" s="10">
        <v>1883</v>
      </c>
      <c r="J37" s="10">
        <v>2109</v>
      </c>
      <c r="K37" s="10">
        <v>1946</v>
      </c>
      <c r="L37" s="10">
        <v>2029</v>
      </c>
      <c r="M37" s="10">
        <v>2168</v>
      </c>
    </row>
    <row r="38" spans="1:13">
      <c r="A38" s="34" t="s">
        <v>116</v>
      </c>
      <c r="B38" s="10">
        <v>8486</v>
      </c>
      <c r="C38" s="10">
        <v>8180</v>
      </c>
      <c r="D38" s="10">
        <v>8191</v>
      </c>
      <c r="E38" s="10">
        <v>7983</v>
      </c>
      <c r="F38" s="10">
        <v>8059</v>
      </c>
      <c r="G38" s="10">
        <v>8659.5</v>
      </c>
      <c r="H38" s="10">
        <v>9519</v>
      </c>
      <c r="I38" s="10">
        <v>9785</v>
      </c>
      <c r="J38" s="10">
        <v>10477</v>
      </c>
      <c r="K38" s="10">
        <v>11887</v>
      </c>
      <c r="L38" s="10">
        <v>13186</v>
      </c>
      <c r="M38" s="10">
        <v>13568</v>
      </c>
    </row>
    <row r="39" spans="1:13" ht="15" thickBot="1">
      <c r="A39" s="24" t="s">
        <v>117</v>
      </c>
      <c r="B39" s="40">
        <v>16548.43</v>
      </c>
      <c r="C39" s="40">
        <v>14803</v>
      </c>
      <c r="D39" s="40">
        <v>17811</v>
      </c>
      <c r="E39" s="40">
        <v>16927</v>
      </c>
      <c r="F39" s="40">
        <v>16993</v>
      </c>
      <c r="G39" s="40">
        <v>17965.599999999999</v>
      </c>
      <c r="H39" s="40">
        <v>19174.21</v>
      </c>
      <c r="I39" s="40">
        <v>21660</v>
      </c>
      <c r="J39" s="40">
        <v>29083.559999999998</v>
      </c>
      <c r="K39" s="40">
        <v>32173</v>
      </c>
      <c r="L39" s="40">
        <v>29227</v>
      </c>
      <c r="M39" s="40">
        <v>26430</v>
      </c>
    </row>
    <row r="40" spans="1:13" ht="15" thickBot="1">
      <c r="A40" s="69" t="s">
        <v>118</v>
      </c>
      <c r="B40" s="70">
        <f t="shared" ref="B40" si="23">SUM(B36:B39)</f>
        <v>29663.43</v>
      </c>
      <c r="C40" s="70">
        <f t="shared" ref="C40:H40" si="24">SUM(C36:C39)</f>
        <v>31254</v>
      </c>
      <c r="D40" s="70">
        <f t="shared" si="24"/>
        <v>43106</v>
      </c>
      <c r="E40" s="70">
        <f t="shared" si="24"/>
        <v>42046</v>
      </c>
      <c r="F40" s="70">
        <f t="shared" si="24"/>
        <v>41680</v>
      </c>
      <c r="G40" s="70">
        <f t="shared" si="24"/>
        <v>38225.1</v>
      </c>
      <c r="H40" s="70">
        <f t="shared" si="24"/>
        <v>40196.21</v>
      </c>
      <c r="I40" s="70">
        <f t="shared" ref="I40:J40" si="25">SUM(I36:I39)</f>
        <v>44487</v>
      </c>
      <c r="J40" s="70">
        <f t="shared" si="25"/>
        <v>53388.56</v>
      </c>
      <c r="K40" s="70">
        <f t="shared" ref="K40:L40" si="26">SUM(K36:K39)</f>
        <v>58212</v>
      </c>
      <c r="L40" s="70">
        <f t="shared" si="26"/>
        <v>60635</v>
      </c>
      <c r="M40" s="70">
        <f t="shared" ref="M40" si="27">SUM(M36:M39)</f>
        <v>60095</v>
      </c>
    </row>
    <row r="41" spans="1:13" ht="15" thickBot="1">
      <c r="A41" s="71" t="s">
        <v>119</v>
      </c>
      <c r="B41" s="27">
        <f t="shared" ref="B41" si="28">B29+B34+B40</f>
        <v>124952.59</v>
      </c>
      <c r="C41" s="27">
        <f t="shared" ref="C41:H41" si="29">C29+C34+C40</f>
        <v>123080</v>
      </c>
      <c r="D41" s="27">
        <f t="shared" si="29"/>
        <v>138514</v>
      </c>
      <c r="E41" s="27">
        <f t="shared" si="29"/>
        <v>141302</v>
      </c>
      <c r="F41" s="27">
        <f t="shared" si="29"/>
        <v>144824.40000000002</v>
      </c>
      <c r="G41" s="27">
        <f t="shared" si="29"/>
        <v>135817.60000000001</v>
      </c>
      <c r="H41" s="27">
        <f t="shared" si="29"/>
        <v>141756.18</v>
      </c>
      <c r="I41" s="27">
        <f t="shared" ref="I41:J41" si="30">I29+I34+I40</f>
        <v>149066.4</v>
      </c>
      <c r="J41" s="27">
        <f t="shared" si="30"/>
        <v>163629.26</v>
      </c>
      <c r="K41" s="27">
        <f t="shared" ref="K41:L41" si="31">K29+K34+K40</f>
        <v>162730</v>
      </c>
      <c r="L41" s="27">
        <f t="shared" si="31"/>
        <v>171655</v>
      </c>
      <c r="M41" s="27">
        <f t="shared" ref="M41" si="32">M29+M34+M40</f>
        <v>177819</v>
      </c>
    </row>
    <row r="42" spans="1:13" ht="15" thickTop="1">
      <c r="A42" s="35"/>
    </row>
    <row r="43" spans="1:13" s="45" customFormat="1">
      <c r="B43" s="72"/>
      <c r="C43" s="72"/>
      <c r="D43" s="72"/>
      <c r="E43" s="72"/>
      <c r="F43" s="72"/>
      <c r="G43" s="72"/>
      <c r="H43" s="72"/>
    </row>
    <row r="83" spans="1:1">
      <c r="A83" s="9"/>
    </row>
  </sheetData>
  <pageMargins left="0.7" right="0.7" top="0.75" bottom="0.75" header="0.3" footer="0.3"/>
  <pageSetup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98"/>
  <sheetViews>
    <sheetView showGridLines="0" zoomScaleNormal="100" workbookViewId="0">
      <pane xSplit="1" ySplit="5" topLeftCell="F6" activePane="bottomRight" state="frozen"/>
      <selection activeCell="S6" sqref="S6"/>
      <selection pane="topRight" activeCell="S6" sqref="S6"/>
      <selection pane="bottomLeft" activeCell="S6" sqref="S6"/>
      <selection pane="bottomRight" activeCell="M5" sqref="M5"/>
    </sheetView>
  </sheetViews>
  <sheetFormatPr defaultColWidth="9.1796875" defaultRowHeight="14.5"/>
  <cols>
    <col min="1" max="1" width="40.26953125" style="16" customWidth="1"/>
    <col min="2" max="16384" width="9.1796875" style="16"/>
  </cols>
  <sheetData>
    <row r="3" spans="1:13">
      <c r="I3" s="18"/>
    </row>
    <row r="4" spans="1:13">
      <c r="A4" s="17" t="s">
        <v>167</v>
      </c>
    </row>
    <row r="5" spans="1:13">
      <c r="A5" s="36"/>
      <c r="B5" s="43" t="s">
        <v>91</v>
      </c>
      <c r="C5" s="43" t="s">
        <v>120</v>
      </c>
      <c r="D5" s="43" t="s">
        <v>122</v>
      </c>
      <c r="E5" s="43" t="s">
        <v>124</v>
      </c>
      <c r="F5" s="43" t="s">
        <v>126</v>
      </c>
      <c r="G5" s="43" t="s">
        <v>128</v>
      </c>
      <c r="H5" s="43" t="s">
        <v>129</v>
      </c>
      <c r="I5" s="43" t="s">
        <v>130</v>
      </c>
      <c r="J5" s="43" t="s">
        <v>132</v>
      </c>
      <c r="K5" s="43" t="s">
        <v>133</v>
      </c>
      <c r="L5" s="43" t="s">
        <v>134</v>
      </c>
      <c r="M5" s="43" t="s">
        <v>146</v>
      </c>
    </row>
    <row r="6" spans="1:13">
      <c r="A6" s="9" t="s">
        <v>70</v>
      </c>
      <c r="B6" s="10">
        <v>31732</v>
      </c>
      <c r="C6" s="10">
        <v>30060</v>
      </c>
      <c r="D6" s="10">
        <v>34476</v>
      </c>
      <c r="E6" s="10">
        <v>39068</v>
      </c>
      <c r="F6" s="10">
        <v>43045</v>
      </c>
      <c r="G6" s="10">
        <v>31748</v>
      </c>
      <c r="H6" s="10">
        <v>34845</v>
      </c>
      <c r="I6" s="10">
        <v>39176</v>
      </c>
      <c r="J6" s="10">
        <v>41322</v>
      </c>
      <c r="K6" s="10">
        <v>32754</v>
      </c>
      <c r="L6" s="10">
        <v>36643</v>
      </c>
      <c r="M6" s="10">
        <v>36677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 t="s">
        <v>154</v>
      </c>
      <c r="B8" s="91">
        <v>2727</v>
      </c>
      <c r="C8" s="91">
        <v>7154</v>
      </c>
      <c r="D8" s="91">
        <v>5213</v>
      </c>
      <c r="E8" s="91">
        <v>4552</v>
      </c>
      <c r="F8" s="91">
        <v>4447</v>
      </c>
      <c r="G8" s="91">
        <v>4240</v>
      </c>
      <c r="H8" s="91">
        <v>4706</v>
      </c>
      <c r="I8" s="91">
        <v>4480</v>
      </c>
      <c r="J8" s="91">
        <v>2082</v>
      </c>
      <c r="K8" s="91">
        <v>4765</v>
      </c>
      <c r="L8" s="91">
        <v>3854</v>
      </c>
      <c r="M8" s="91">
        <v>1981</v>
      </c>
    </row>
    <row r="9" spans="1:1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9" t="s">
        <v>155</v>
      </c>
      <c r="B10" s="10">
        <v>2560.9999999999986</v>
      </c>
      <c r="C10" s="10">
        <v>6961</v>
      </c>
      <c r="D10" s="10">
        <v>4970</v>
      </c>
      <c r="E10" s="10">
        <v>4238</v>
      </c>
      <c r="F10" s="10">
        <v>4170</v>
      </c>
      <c r="G10" s="10">
        <v>4039</v>
      </c>
      <c r="H10" s="10">
        <v>4668</v>
      </c>
      <c r="I10" s="10">
        <v>4396.8693070899999</v>
      </c>
      <c r="J10" s="10">
        <v>2008</v>
      </c>
      <c r="K10" s="10">
        <v>4399</v>
      </c>
      <c r="L10" s="10">
        <v>2259</v>
      </c>
      <c r="M10" s="10">
        <v>854</v>
      </c>
    </row>
    <row r="11" spans="1:13">
      <c r="A11" s="9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>
      <c r="A12" s="9" t="s">
        <v>156</v>
      </c>
      <c r="B12" s="12">
        <f>B8/'KPI PL'!B28</f>
        <v>0.68839299237643259</v>
      </c>
      <c r="C12" s="12">
        <f>C8/'KPI PL'!C28</f>
        <v>1.8252328103074371</v>
      </c>
      <c r="D12" s="12">
        <f>D8/'KPI PL'!D28</f>
        <v>1.3953799619904173</v>
      </c>
      <c r="E12" s="12">
        <f>E8/'KPI PL'!E28</f>
        <v>1.1579456131871486</v>
      </c>
      <c r="F12" s="12">
        <f>F8/'KPI PL'!F28</f>
        <v>1.0994118505076775</v>
      </c>
      <c r="G12" s="12">
        <f>G8/'KPI PL'!G28</f>
        <v>1.0015590305664481</v>
      </c>
      <c r="H12" s="12">
        <f>H8/'KPI PL'!H28</f>
        <v>1.099943904263275</v>
      </c>
      <c r="I12" s="12">
        <v>1.0033928291492169</v>
      </c>
      <c r="J12" s="12">
        <f>J8/'KPI PL'!J28</f>
        <v>0.47132863966676464</v>
      </c>
      <c r="K12" s="12">
        <f>K8/'KPI PL'!K28</f>
        <v>1.0157748880835642</v>
      </c>
      <c r="L12" s="12">
        <f>L8/'KPI PL'!L28</f>
        <v>0.82227437593343289</v>
      </c>
      <c r="M12" s="12">
        <f>M8/'KPI PL'!M28</f>
        <v>0.38873626373626374</v>
      </c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 t="s">
        <v>152</v>
      </c>
      <c r="B14" s="10">
        <v>78</v>
      </c>
      <c r="C14" s="10">
        <v>70</v>
      </c>
      <c r="D14" s="10">
        <v>69</v>
      </c>
      <c r="E14" s="10">
        <v>66</v>
      </c>
      <c r="F14" s="10">
        <v>68</v>
      </c>
      <c r="G14" s="10">
        <v>73</v>
      </c>
      <c r="H14" s="10">
        <v>72</v>
      </c>
      <c r="I14" s="10">
        <v>75</v>
      </c>
      <c r="J14" s="10">
        <v>84</v>
      </c>
      <c r="K14" s="10">
        <v>89</v>
      </c>
      <c r="L14" s="10">
        <v>91</v>
      </c>
      <c r="M14" s="9">
        <v>90</v>
      </c>
    </row>
    <row r="15" spans="1:13">
      <c r="A15" s="9" t="s">
        <v>153</v>
      </c>
      <c r="B15" s="10">
        <v>77</v>
      </c>
      <c r="C15" s="10">
        <v>72</v>
      </c>
      <c r="D15" s="10">
        <v>75</v>
      </c>
      <c r="E15" s="10">
        <v>70</v>
      </c>
      <c r="F15" s="10">
        <v>70</v>
      </c>
      <c r="G15" s="10">
        <v>73</v>
      </c>
      <c r="H15" s="10">
        <v>74</v>
      </c>
      <c r="I15" s="10">
        <v>76</v>
      </c>
      <c r="J15" s="10">
        <v>74</v>
      </c>
      <c r="K15" s="10">
        <v>82</v>
      </c>
      <c r="L15" s="10">
        <v>87</v>
      </c>
      <c r="M15" s="9">
        <v>91</v>
      </c>
    </row>
    <row r="16" spans="1:13">
      <c r="A16" s="9" t="s">
        <v>157</v>
      </c>
      <c r="B16" s="10">
        <v>1</v>
      </c>
      <c r="C16" s="10">
        <v>-2</v>
      </c>
      <c r="D16" s="10">
        <v>-6</v>
      </c>
      <c r="E16" s="10">
        <v>-4</v>
      </c>
      <c r="F16" s="10">
        <v>-2</v>
      </c>
      <c r="G16" s="10">
        <v>0</v>
      </c>
      <c r="H16" s="10">
        <v>-2</v>
      </c>
      <c r="I16" s="10">
        <v>-1</v>
      </c>
      <c r="J16" s="10">
        <v>10</v>
      </c>
      <c r="K16" s="10">
        <v>7</v>
      </c>
      <c r="L16" s="10">
        <v>4</v>
      </c>
      <c r="M16" s="10">
        <v>-1</v>
      </c>
    </row>
    <row r="18" spans="1:13">
      <c r="A18" s="53" t="s">
        <v>170</v>
      </c>
    </row>
    <row r="19" spans="1:13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98" spans="1:1">
      <c r="A98" s="9"/>
    </row>
  </sheetData>
  <pageMargins left="0.7" right="0.7" top="0.75" bottom="0.75" header="0.3" footer="0.3"/>
  <pageSetup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4647-90F5-4CD9-A604-820115BA64A3}">
  <dimension ref="A4:Z44"/>
  <sheetViews>
    <sheetView showGridLines="0" zoomScaleNormal="100" workbookViewId="0">
      <pane xSplit="1" ySplit="6" topLeftCell="F7" activePane="bottomRight" state="frozen"/>
      <selection activeCell="A6" sqref="A6"/>
      <selection pane="topRight" activeCell="A6" sqref="A6"/>
      <selection pane="bottomLeft" activeCell="A6" sqref="A6"/>
      <selection pane="bottomRight" activeCell="M6" sqref="M6"/>
    </sheetView>
  </sheetViews>
  <sheetFormatPr defaultColWidth="9.1796875" defaultRowHeight="14.5"/>
  <cols>
    <col min="1" max="1" width="41.7265625" style="16" customWidth="1"/>
    <col min="2" max="8" width="9.54296875" style="18" bestFit="1" customWidth="1"/>
    <col min="9" max="16384" width="9.1796875" style="16"/>
  </cols>
  <sheetData>
    <row r="4" spans="1:26">
      <c r="A4" s="17" t="s">
        <v>158</v>
      </c>
    </row>
    <row r="5" spans="1:26">
      <c r="A5" s="29"/>
      <c r="I5" s="18"/>
      <c r="J5" s="18"/>
      <c r="K5" s="18"/>
      <c r="L5" s="18"/>
      <c r="M5" s="18"/>
    </row>
    <row r="6" spans="1:26">
      <c r="A6" s="37"/>
      <c r="B6" s="43" t="s">
        <v>91</v>
      </c>
      <c r="C6" s="43" t="s">
        <v>120</v>
      </c>
      <c r="D6" s="43" t="s">
        <v>122</v>
      </c>
      <c r="E6" s="43" t="s">
        <v>124</v>
      </c>
      <c r="F6" s="43" t="s">
        <v>126</v>
      </c>
      <c r="G6" s="43" t="s">
        <v>128</v>
      </c>
      <c r="H6" s="43" t="s">
        <v>129</v>
      </c>
      <c r="I6" s="43" t="s">
        <v>130</v>
      </c>
      <c r="J6" s="43" t="s">
        <v>132</v>
      </c>
      <c r="K6" s="43" t="s">
        <v>133</v>
      </c>
      <c r="L6" s="43" t="s">
        <v>134</v>
      </c>
      <c r="M6" s="43" t="s">
        <v>146</v>
      </c>
    </row>
    <row r="7" spans="1:26">
      <c r="A7" s="9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26">
      <c r="A8" s="38" t="s">
        <v>159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6">
      <c r="A9" s="9" t="s">
        <v>85</v>
      </c>
      <c r="B9" s="12">
        <v>0.49270000000000003</v>
      </c>
      <c r="C9" s="12">
        <v>0.47149999999999997</v>
      </c>
      <c r="D9" s="12">
        <v>0.46810000000000002</v>
      </c>
      <c r="E9" s="12">
        <v>0.47070000000000001</v>
      </c>
      <c r="F9" s="12">
        <v>0.47649999999999998</v>
      </c>
      <c r="G9" s="12">
        <v>0.47870000000000001</v>
      </c>
      <c r="H9" s="12">
        <v>0.48659999999999998</v>
      </c>
      <c r="I9" s="12">
        <v>0.50009999999999999</v>
      </c>
      <c r="J9" s="12">
        <v>0.52700000000000002</v>
      </c>
      <c r="K9" s="12">
        <v>0.51280000000000003</v>
      </c>
      <c r="L9" s="12">
        <v>0.51790000000000003</v>
      </c>
      <c r="M9" s="12">
        <v>0.53400000000000003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>
      <c r="A10" s="9" t="s">
        <v>15</v>
      </c>
      <c r="B10" s="12">
        <v>0.1052</v>
      </c>
      <c r="C10" s="12">
        <v>0.1075</v>
      </c>
      <c r="D10" s="12">
        <v>0.1138</v>
      </c>
      <c r="E10" s="12">
        <v>0.1104</v>
      </c>
      <c r="F10" s="12">
        <v>0.1132</v>
      </c>
      <c r="G10" s="12">
        <v>0.1123</v>
      </c>
      <c r="H10" s="12">
        <v>0.1168</v>
      </c>
      <c r="I10" s="12">
        <v>0.114</v>
      </c>
      <c r="J10" s="12">
        <v>0.13669999999999999</v>
      </c>
      <c r="K10" s="12">
        <v>0.1401</v>
      </c>
      <c r="L10" s="12">
        <v>0.14960000000000001</v>
      </c>
      <c r="M10" s="12">
        <v>0.157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>
      <c r="A11" s="11" t="s">
        <v>84</v>
      </c>
      <c r="B11" s="12">
        <v>0.15060000000000001</v>
      </c>
      <c r="C11" s="12">
        <v>0.17299999999999999</v>
      </c>
      <c r="D11" s="12">
        <v>0.15579999999999999</v>
      </c>
      <c r="E11" s="12">
        <v>0.15959999999999999</v>
      </c>
      <c r="F11" s="12">
        <v>0.1605</v>
      </c>
      <c r="G11" s="12">
        <v>0.16489999999999999</v>
      </c>
      <c r="H11" s="12">
        <v>0.16950000000000001</v>
      </c>
      <c r="I11" s="12">
        <v>0.17749999999999999</v>
      </c>
      <c r="J11" s="12">
        <v>0.18099999999999999</v>
      </c>
      <c r="K11" s="12">
        <v>0.19389999999999999</v>
      </c>
      <c r="L11" s="12">
        <v>0.18390000000000001</v>
      </c>
      <c r="M11" s="12">
        <v>0.161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>
      <c r="A12" s="11" t="s">
        <v>58</v>
      </c>
      <c r="B12" s="12">
        <v>0.14149999999999999</v>
      </c>
      <c r="C12" s="12">
        <v>0.13370000000000001</v>
      </c>
      <c r="D12" s="12">
        <v>0.13669999999999999</v>
      </c>
      <c r="E12" s="12">
        <v>0.13669999999999999</v>
      </c>
      <c r="F12" s="12">
        <v>0.13689999999999999</v>
      </c>
      <c r="G12" s="12">
        <v>0.13139999999999999</v>
      </c>
      <c r="H12" s="12">
        <v>0.12189999999999999</v>
      </c>
      <c r="I12" s="12">
        <v>0.10920000000000001</v>
      </c>
      <c r="J12" s="12">
        <v>5.8099999999999999E-2</v>
      </c>
      <c r="K12" s="12">
        <v>5.5500000000000001E-2</v>
      </c>
      <c r="L12" s="12">
        <v>5.4100000000000002E-2</v>
      </c>
      <c r="M12" s="12">
        <v>5.0999999999999997E-2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4.25" customHeight="1">
      <c r="A13" s="9" t="s">
        <v>76</v>
      </c>
      <c r="B13" s="12">
        <v>0.11</v>
      </c>
      <c r="C13" s="12">
        <v>0.1143</v>
      </c>
      <c r="D13" s="12">
        <v>0.12559999999999999</v>
      </c>
      <c r="E13" s="12">
        <v>0.1226</v>
      </c>
      <c r="F13" s="12">
        <v>0.1129</v>
      </c>
      <c r="G13" s="12">
        <v>0.11260000000000001</v>
      </c>
      <c r="H13" s="12">
        <v>0.1052</v>
      </c>
      <c r="I13" s="12">
        <v>9.9199999999999997E-2</v>
      </c>
      <c r="J13" s="12">
        <v>9.7199999999999995E-2</v>
      </c>
      <c r="K13" s="12">
        <v>9.7699999999999995E-2</v>
      </c>
      <c r="L13" s="82">
        <v>9.4500000000000001E-2</v>
      </c>
      <c r="M13" s="82">
        <v>9.7000000000000003E-2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>
      <c r="A14" s="38" t="s">
        <v>160</v>
      </c>
      <c r="B14" s="23">
        <f t="shared" ref="B14:M14" si="0">SUM(B9:B13)</f>
        <v>0.99999999999999989</v>
      </c>
      <c r="C14" s="23">
        <f t="shared" si="0"/>
        <v>1</v>
      </c>
      <c r="D14" s="23">
        <f t="shared" si="0"/>
        <v>1</v>
      </c>
      <c r="E14" s="23">
        <f t="shared" si="0"/>
        <v>1</v>
      </c>
      <c r="F14" s="23">
        <f t="shared" si="0"/>
        <v>1</v>
      </c>
      <c r="G14" s="23">
        <f t="shared" si="0"/>
        <v>0.99990000000000001</v>
      </c>
      <c r="H14" s="23">
        <f t="shared" si="0"/>
        <v>0.99999999999999989</v>
      </c>
      <c r="I14" s="23">
        <f t="shared" si="0"/>
        <v>0.99999999999999989</v>
      </c>
      <c r="J14" s="23">
        <f t="shared" si="0"/>
        <v>1</v>
      </c>
      <c r="K14" s="23">
        <f t="shared" si="0"/>
        <v>1</v>
      </c>
      <c r="L14" s="23">
        <f t="shared" si="0"/>
        <v>1</v>
      </c>
      <c r="M14" s="23">
        <f t="shared" si="0"/>
        <v>1.0000000000000002</v>
      </c>
    </row>
    <row r="15" spans="1:26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26">
      <c r="A16" s="9" t="s">
        <v>85</v>
      </c>
      <c r="B16" s="12">
        <v>0.26119999999999999</v>
      </c>
      <c r="C16" s="12">
        <v>0.2225</v>
      </c>
      <c r="D16" s="12">
        <v>0.27810000000000001</v>
      </c>
      <c r="E16" s="12">
        <v>0.26590000000000003</v>
      </c>
      <c r="F16" s="12">
        <v>0.2591</v>
      </c>
      <c r="G16" s="12">
        <v>0.26900000000000002</v>
      </c>
      <c r="H16" s="12">
        <v>0.2712</v>
      </c>
      <c r="I16" s="12">
        <v>0.2923</v>
      </c>
      <c r="J16" s="12">
        <v>0.3206</v>
      </c>
      <c r="K16" s="12">
        <v>0.31130000000000002</v>
      </c>
      <c r="L16" s="12">
        <v>0.30859999999999999</v>
      </c>
      <c r="M16" s="12">
        <v>0.34100000000000003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>
      <c r="A17" s="9" t="s">
        <v>15</v>
      </c>
      <c r="B17" s="12">
        <v>0.26629999999999998</v>
      </c>
      <c r="C17" s="12">
        <v>0.1953</v>
      </c>
      <c r="D17" s="12">
        <v>0.34050000000000002</v>
      </c>
      <c r="E17" s="12">
        <v>0.30420000000000003</v>
      </c>
      <c r="F17" s="12">
        <v>0.34189999999999998</v>
      </c>
      <c r="G17" s="12">
        <v>0.3196</v>
      </c>
      <c r="H17" s="12">
        <v>0.30940000000000001</v>
      </c>
      <c r="I17" s="12">
        <v>0.30080000000000001</v>
      </c>
      <c r="J17" s="12">
        <v>0.3493</v>
      </c>
      <c r="K17" s="12">
        <v>0.32440000000000002</v>
      </c>
      <c r="L17" s="12">
        <v>0.29299999999999998</v>
      </c>
      <c r="M17" s="12">
        <v>0.27300000000000002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s="32" customFormat="1">
      <c r="A18" s="11" t="s">
        <v>84</v>
      </c>
      <c r="B18" s="13">
        <v>0.22869999999999999</v>
      </c>
      <c r="C18" s="13">
        <v>0.39029999999999998</v>
      </c>
      <c r="D18" s="13">
        <v>0.22900000000000001</v>
      </c>
      <c r="E18" s="13">
        <v>0.2213</v>
      </c>
      <c r="F18" s="13">
        <v>0.247</v>
      </c>
      <c r="G18" s="13">
        <v>0.26429999999999998</v>
      </c>
      <c r="H18" s="13">
        <v>0.21629999999999999</v>
      </c>
      <c r="I18" s="13">
        <v>0.20710000000000001</v>
      </c>
      <c r="J18" s="13">
        <v>0.19309999999999999</v>
      </c>
      <c r="K18" s="13">
        <v>0.24929999999999999</v>
      </c>
      <c r="L18" s="13">
        <v>0.2397</v>
      </c>
      <c r="M18" s="13">
        <v>0.17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>
      <c r="A19" s="11" t="s">
        <v>58</v>
      </c>
      <c r="B19" s="12">
        <v>0.30480000000000002</v>
      </c>
      <c r="C19" s="12">
        <v>0.28799999999999998</v>
      </c>
      <c r="D19" s="12">
        <v>0.33510000000000001</v>
      </c>
      <c r="E19" s="12">
        <v>0.33050000000000002</v>
      </c>
      <c r="F19" s="12">
        <v>0.32279999999999998</v>
      </c>
      <c r="G19" s="12">
        <v>0.3211</v>
      </c>
      <c r="H19" s="12">
        <v>0.3695</v>
      </c>
      <c r="I19" s="12">
        <v>0.37069999999999997</v>
      </c>
      <c r="J19" s="12">
        <v>5.8000000000000003E-2</v>
      </c>
      <c r="K19" s="12">
        <v>-5.3100000000000001E-2</v>
      </c>
      <c r="L19" s="12">
        <v>0.14710000000000001</v>
      </c>
      <c r="M19" s="12">
        <v>0.156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>
      <c r="A20" s="9" t="s">
        <v>48</v>
      </c>
      <c r="B20" s="12">
        <v>0.3755</v>
      </c>
      <c r="C20" s="12">
        <v>0.35399999999999998</v>
      </c>
      <c r="D20" s="12">
        <v>0.33550000000000002</v>
      </c>
      <c r="E20" s="12">
        <v>0.33939999999999998</v>
      </c>
      <c r="F20" s="12">
        <v>0.33029999999999998</v>
      </c>
      <c r="G20" s="12">
        <v>0.33189999999999997</v>
      </c>
      <c r="H20" s="12">
        <v>0.33579999999999999</v>
      </c>
      <c r="I20" s="12">
        <v>0.31030000000000002</v>
      </c>
      <c r="J20" s="12">
        <v>0.35020000000000001</v>
      </c>
      <c r="K20" s="12">
        <v>0.37130000000000002</v>
      </c>
      <c r="L20" s="12">
        <v>0.3427</v>
      </c>
      <c r="M20" s="12">
        <v>0.34300000000000003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>
      <c r="A21" s="38" t="s">
        <v>59</v>
      </c>
      <c r="B21" s="23">
        <v>0.2712</v>
      </c>
      <c r="C21" s="23">
        <v>0.26800000000000002</v>
      </c>
      <c r="D21" s="23">
        <v>0.2898</v>
      </c>
      <c r="E21" s="23">
        <v>0.2802</v>
      </c>
      <c r="F21" s="23">
        <v>0.28360000000000002</v>
      </c>
      <c r="G21" s="23">
        <v>0.28939999999999999</v>
      </c>
      <c r="H21" s="23">
        <v>0.28610000000000002</v>
      </c>
      <c r="I21" s="23">
        <v>0.28710000000000002</v>
      </c>
      <c r="J21" s="23">
        <v>0.2888</v>
      </c>
      <c r="K21" s="23">
        <v>0.28129999999999999</v>
      </c>
      <c r="L21" s="23">
        <v>0.28189999999999998</v>
      </c>
      <c r="M21" s="23">
        <v>0.28299999999999997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>
      <c r="A22" s="8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</row>
    <row r="23" spans="1:26">
      <c r="A23" s="38" t="s">
        <v>82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26">
      <c r="A24" s="9" t="s">
        <v>4</v>
      </c>
      <c r="B24" s="82">
        <v>0.81069999999999998</v>
      </c>
      <c r="C24" s="82">
        <v>0.79200000000000004</v>
      </c>
      <c r="D24" s="82">
        <v>0.80210000000000004</v>
      </c>
      <c r="E24" s="82">
        <v>0.80989999999999995</v>
      </c>
      <c r="F24" s="82">
        <v>0.80910000000000004</v>
      </c>
      <c r="G24" s="82">
        <v>0.80710000000000004</v>
      </c>
      <c r="H24" s="82">
        <v>0.81499999999999995</v>
      </c>
      <c r="I24" s="82">
        <v>0.82</v>
      </c>
      <c r="J24" s="82">
        <v>0.83450000000000002</v>
      </c>
      <c r="K24" s="82">
        <v>0.83620000000000005</v>
      </c>
      <c r="L24" s="82">
        <v>0.83289999999999997</v>
      </c>
      <c r="M24" s="82">
        <v>0.83699999999999997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>
      <c r="A25" s="9" t="s">
        <v>5</v>
      </c>
      <c r="B25" s="82">
        <v>0.104</v>
      </c>
      <c r="C25" s="82">
        <v>0.1196</v>
      </c>
      <c r="D25" s="82">
        <v>0.1157</v>
      </c>
      <c r="E25" s="82">
        <v>0.1105</v>
      </c>
      <c r="F25" s="82">
        <v>0.1108</v>
      </c>
      <c r="G25" s="82">
        <v>0.1099</v>
      </c>
      <c r="H25" s="82">
        <v>0.10150000000000001</v>
      </c>
      <c r="I25" s="82">
        <v>9.9400000000000002E-2</v>
      </c>
      <c r="J25" s="82">
        <v>8.6699999999999999E-2</v>
      </c>
      <c r="K25" s="82">
        <v>9.1200000000000003E-2</v>
      </c>
      <c r="L25" s="82">
        <v>9.2999999999999999E-2</v>
      </c>
      <c r="M25" s="82">
        <v>9.8000000000000004E-2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>
      <c r="A26" s="11" t="s">
        <v>48</v>
      </c>
      <c r="B26" s="82">
        <v>8.5400000000000004E-2</v>
      </c>
      <c r="C26" s="82">
        <v>8.8300000000000003E-2</v>
      </c>
      <c r="D26" s="82">
        <v>8.2199999999999995E-2</v>
      </c>
      <c r="E26" s="82">
        <v>7.9600000000000004E-2</v>
      </c>
      <c r="F26" s="82">
        <v>8.0199999999999994E-2</v>
      </c>
      <c r="G26" s="82">
        <v>8.3000000000000004E-2</v>
      </c>
      <c r="H26" s="82">
        <v>8.3500000000000005E-2</v>
      </c>
      <c r="I26" s="82">
        <v>8.1000000000000003E-2</v>
      </c>
      <c r="J26" s="82">
        <v>7.8799999999999995E-2</v>
      </c>
      <c r="K26" s="82">
        <v>7.2599999999999998E-2</v>
      </c>
      <c r="L26" s="82">
        <v>7.4099999999999999E-2</v>
      </c>
      <c r="M26" s="82">
        <v>6.5000000000000002E-2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>
      <c r="A27" s="38" t="s">
        <v>160</v>
      </c>
      <c r="B27" s="23">
        <f t="shared" ref="B27:M27" si="1">SUM(B24:B26)</f>
        <v>1.0001</v>
      </c>
      <c r="C27" s="23">
        <f t="shared" si="1"/>
        <v>0.99990000000000012</v>
      </c>
      <c r="D27" s="23">
        <f t="shared" si="1"/>
        <v>1</v>
      </c>
      <c r="E27" s="23">
        <f t="shared" si="1"/>
        <v>1</v>
      </c>
      <c r="F27" s="23">
        <f t="shared" si="1"/>
        <v>1.0001</v>
      </c>
      <c r="G27" s="23">
        <f t="shared" si="1"/>
        <v>1</v>
      </c>
      <c r="H27" s="23">
        <f t="shared" si="1"/>
        <v>1</v>
      </c>
      <c r="I27" s="23">
        <f t="shared" si="1"/>
        <v>1.0004</v>
      </c>
      <c r="J27" s="23">
        <f t="shared" si="1"/>
        <v>1</v>
      </c>
      <c r="K27" s="23">
        <f t="shared" si="1"/>
        <v>1</v>
      </c>
      <c r="L27" s="23">
        <f t="shared" si="1"/>
        <v>1</v>
      </c>
      <c r="M27" s="23">
        <f t="shared" si="1"/>
        <v>1</v>
      </c>
    </row>
    <row r="28" spans="1:26">
      <c r="A28" s="8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</row>
    <row r="29" spans="1:26">
      <c r="A29" s="38" t="s">
        <v>83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26">
      <c r="A30" s="9" t="s">
        <v>61</v>
      </c>
      <c r="B30" s="12">
        <v>0.71020000000000005</v>
      </c>
      <c r="C30" s="12">
        <v>0.7046</v>
      </c>
      <c r="D30" s="12">
        <v>0.70699999999999996</v>
      </c>
      <c r="E30" s="12">
        <v>0.71160000000000001</v>
      </c>
      <c r="F30" s="12">
        <v>0.71399999999999997</v>
      </c>
      <c r="G30" s="12">
        <v>0.71340000000000003</v>
      </c>
      <c r="H30" s="12">
        <v>0.71660000000000001</v>
      </c>
      <c r="I30" s="12">
        <v>0.71830000000000005</v>
      </c>
      <c r="J30" s="12">
        <v>0.73750000000000004</v>
      </c>
      <c r="K30" s="12">
        <v>0.7339</v>
      </c>
      <c r="L30" s="12">
        <v>0.74970000000000003</v>
      </c>
      <c r="M30" s="12">
        <v>0.76500000000000001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>
      <c r="A31" s="9" t="s">
        <v>62</v>
      </c>
      <c r="B31" s="12">
        <v>0.16209999999999999</v>
      </c>
      <c r="C31" s="12">
        <v>0.1686</v>
      </c>
      <c r="D31" s="12">
        <v>0.16600000000000001</v>
      </c>
      <c r="E31" s="12">
        <v>0.1656</v>
      </c>
      <c r="F31" s="12">
        <v>0.1623</v>
      </c>
      <c r="G31" s="12">
        <v>0.1638</v>
      </c>
      <c r="H31" s="12">
        <v>0.1643</v>
      </c>
      <c r="I31" s="12">
        <v>0.15429999999999999</v>
      </c>
      <c r="J31" s="12">
        <v>0.14829999999999999</v>
      </c>
      <c r="K31" s="12">
        <v>0.14910000000000001</v>
      </c>
      <c r="L31" s="12">
        <v>0.14810000000000001</v>
      </c>
      <c r="M31" s="12">
        <v>0.14199999999999999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>
      <c r="A32" s="11" t="s">
        <v>63</v>
      </c>
      <c r="B32" s="12">
        <v>0.12759999999999999</v>
      </c>
      <c r="C32" s="12">
        <v>0.1268</v>
      </c>
      <c r="D32" s="12">
        <v>0.12709999999999999</v>
      </c>
      <c r="E32" s="12">
        <v>0.12280000000000001</v>
      </c>
      <c r="F32" s="12">
        <v>0.1237</v>
      </c>
      <c r="G32" s="12">
        <v>0.12280000000000001</v>
      </c>
      <c r="H32" s="12">
        <v>0.1191</v>
      </c>
      <c r="I32" s="12">
        <v>0.12759999999999999</v>
      </c>
      <c r="J32" s="12">
        <v>0.1142</v>
      </c>
      <c r="K32" s="12">
        <v>0.11700000000000001</v>
      </c>
      <c r="L32" s="12">
        <v>0.1021</v>
      </c>
      <c r="M32" s="12">
        <v>9.2999999999999999E-2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13">
      <c r="A33" s="38" t="s">
        <v>160</v>
      </c>
      <c r="B33" s="23">
        <f t="shared" ref="B33:M33" si="2">SUM(B30:B32)</f>
        <v>0.99990000000000001</v>
      </c>
      <c r="C33" s="23">
        <f t="shared" si="2"/>
        <v>1</v>
      </c>
      <c r="D33" s="23">
        <f t="shared" si="2"/>
        <v>1.0001</v>
      </c>
      <c r="E33" s="23">
        <f t="shared" si="2"/>
        <v>1</v>
      </c>
      <c r="F33" s="23">
        <f t="shared" si="2"/>
        <v>1</v>
      </c>
      <c r="G33" s="23">
        <f t="shared" si="2"/>
        <v>1</v>
      </c>
      <c r="H33" s="23">
        <f t="shared" si="2"/>
        <v>1</v>
      </c>
      <c r="I33" s="23">
        <f t="shared" si="2"/>
        <v>1.0002</v>
      </c>
      <c r="J33" s="23">
        <f t="shared" si="2"/>
        <v>1</v>
      </c>
      <c r="K33" s="23">
        <f t="shared" si="2"/>
        <v>1</v>
      </c>
      <c r="L33" s="23">
        <f t="shared" si="2"/>
        <v>0.99990000000000001</v>
      </c>
      <c r="M33" s="23">
        <f t="shared" si="2"/>
        <v>1</v>
      </c>
    </row>
    <row r="34" spans="1:13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s="54" customFormat="1" ht="13" customHeight="1">
      <c r="A35" s="53" t="s">
        <v>77</v>
      </c>
      <c r="B35" s="67"/>
      <c r="C35" s="67"/>
      <c r="D35" s="67"/>
      <c r="E35" s="67"/>
      <c r="F35" s="67"/>
      <c r="G35" s="67"/>
      <c r="H35" s="67"/>
    </row>
    <row r="36" spans="1:13" s="54" customFormat="1" ht="14" customHeight="1">
      <c r="A36" s="53" t="s">
        <v>169</v>
      </c>
      <c r="B36" s="67"/>
      <c r="C36" s="67"/>
      <c r="D36" s="67"/>
      <c r="E36" s="67"/>
      <c r="F36" s="67"/>
      <c r="G36" s="67"/>
      <c r="H36" s="67"/>
    </row>
    <row r="37" spans="1:13">
      <c r="A37" s="53" t="s">
        <v>131</v>
      </c>
    </row>
    <row r="40" spans="1:1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</sheetData>
  <pageMargins left="0.7" right="0.7" top="0.75" bottom="0.75" header="0.3" footer="0.3"/>
  <pageSetup scale="3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Z39"/>
  <sheetViews>
    <sheetView showGridLines="0" zoomScaleNormal="10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M5" sqref="M5"/>
    </sheetView>
  </sheetViews>
  <sheetFormatPr defaultColWidth="9.1796875" defaultRowHeight="14.5"/>
  <cols>
    <col min="1" max="1" width="37.7265625" style="16" customWidth="1"/>
    <col min="2" max="16384" width="9.1796875" style="16"/>
  </cols>
  <sheetData>
    <row r="4" spans="1:26">
      <c r="A4" s="17"/>
    </row>
    <row r="5" spans="1:26">
      <c r="A5" s="36"/>
      <c r="B5" s="43" t="s">
        <v>91</v>
      </c>
      <c r="C5" s="43" t="s">
        <v>120</v>
      </c>
      <c r="D5" s="43" t="s">
        <v>122</v>
      </c>
      <c r="E5" s="43" t="s">
        <v>124</v>
      </c>
      <c r="F5" s="43" t="s">
        <v>126</v>
      </c>
      <c r="G5" s="43" t="s">
        <v>128</v>
      </c>
      <c r="H5" s="43" t="s">
        <v>129</v>
      </c>
      <c r="I5" s="43" t="s">
        <v>130</v>
      </c>
      <c r="J5" s="43" t="s">
        <v>132</v>
      </c>
      <c r="K5" s="43" t="s">
        <v>133</v>
      </c>
      <c r="L5" s="43" t="s">
        <v>134</v>
      </c>
      <c r="M5" s="43" t="s">
        <v>146</v>
      </c>
    </row>
    <row r="6" spans="1:26">
      <c r="A6" s="9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26">
      <c r="A7" s="38" t="s">
        <v>161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26">
      <c r="A8" s="9" t="s">
        <v>0</v>
      </c>
      <c r="B8" s="96">
        <v>0.52090000000000003</v>
      </c>
      <c r="C8" s="96">
        <v>0.52090000000000003</v>
      </c>
      <c r="D8" s="96">
        <v>0.53190000000000004</v>
      </c>
      <c r="E8" s="96">
        <v>0.55989999999999995</v>
      </c>
      <c r="F8" s="96">
        <v>0.57120000000000004</v>
      </c>
      <c r="G8" s="96">
        <v>0.57310000000000005</v>
      </c>
      <c r="H8" s="96">
        <v>0.58960000000000001</v>
      </c>
      <c r="I8" s="96">
        <v>0.59899999999999998</v>
      </c>
      <c r="J8" s="96">
        <v>0.59650000000000003</v>
      </c>
      <c r="K8" s="96">
        <v>0.57479999999999998</v>
      </c>
      <c r="L8" s="96">
        <v>0.59760000000000002</v>
      </c>
      <c r="M8" s="96">
        <v>0.61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>
      <c r="A9" s="9" t="s">
        <v>1</v>
      </c>
      <c r="B9" s="96">
        <v>0.47910000000000003</v>
      </c>
      <c r="C9" s="96">
        <v>0.47910000000000003</v>
      </c>
      <c r="D9" s="96">
        <v>0.46810000000000002</v>
      </c>
      <c r="E9" s="96">
        <v>0.44009999999999999</v>
      </c>
      <c r="F9" s="96">
        <v>0.42880000000000001</v>
      </c>
      <c r="G9" s="96">
        <v>0.4269</v>
      </c>
      <c r="H9" s="96">
        <v>0.41039999999999999</v>
      </c>
      <c r="I9" s="96">
        <v>0.40100000000000002</v>
      </c>
      <c r="J9" s="96">
        <v>0.40350000000000003</v>
      </c>
      <c r="K9" s="96">
        <v>0.42520000000000002</v>
      </c>
      <c r="L9" s="96">
        <v>0.40239999999999998</v>
      </c>
      <c r="M9" s="96">
        <v>0.39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>
      <c r="A10" s="38" t="s">
        <v>160</v>
      </c>
      <c r="B10" s="89">
        <f t="shared" ref="B10:M10" si="0">SUM(B8:B9)</f>
        <v>1</v>
      </c>
      <c r="C10" s="89">
        <f t="shared" si="0"/>
        <v>1</v>
      </c>
      <c r="D10" s="89">
        <f t="shared" si="0"/>
        <v>1</v>
      </c>
      <c r="E10" s="89">
        <f t="shared" si="0"/>
        <v>1</v>
      </c>
      <c r="F10" s="89">
        <f t="shared" si="0"/>
        <v>1</v>
      </c>
      <c r="G10" s="89">
        <f t="shared" si="0"/>
        <v>1</v>
      </c>
      <c r="H10" s="89">
        <f t="shared" si="0"/>
        <v>1</v>
      </c>
      <c r="I10" s="89">
        <f t="shared" si="0"/>
        <v>1</v>
      </c>
      <c r="J10" s="89">
        <f t="shared" si="0"/>
        <v>1</v>
      </c>
      <c r="K10" s="89">
        <f t="shared" si="0"/>
        <v>1</v>
      </c>
      <c r="L10" s="89">
        <f t="shared" si="0"/>
        <v>1</v>
      </c>
      <c r="M10" s="89">
        <f t="shared" si="0"/>
        <v>1</v>
      </c>
    </row>
    <row r="11" spans="1:26">
      <c r="A11" s="9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26">
      <c r="A12" s="38" t="s">
        <v>162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26">
      <c r="A13" s="9" t="s">
        <v>2</v>
      </c>
      <c r="B13" s="96">
        <v>0.57740000000000002</v>
      </c>
      <c r="C13" s="96">
        <v>0.58479999999999999</v>
      </c>
      <c r="D13" s="96">
        <v>0.58309999999999995</v>
      </c>
      <c r="E13" s="96">
        <v>0.58450000000000002</v>
      </c>
      <c r="F13" s="96">
        <v>0.59570000000000001</v>
      </c>
      <c r="G13" s="96">
        <v>0.60009999999999997</v>
      </c>
      <c r="H13" s="96">
        <v>0.57640000000000002</v>
      </c>
      <c r="I13" s="96">
        <v>0.55400000000000005</v>
      </c>
      <c r="J13" s="96">
        <v>0.48609999999999998</v>
      </c>
      <c r="K13" s="96">
        <v>0.49120000000000003</v>
      </c>
      <c r="L13" s="96">
        <v>0.46789999999999998</v>
      </c>
      <c r="M13" s="96">
        <v>0.45100000000000001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>
      <c r="A14" s="9" t="s">
        <v>75</v>
      </c>
      <c r="B14" s="96">
        <v>0.1022</v>
      </c>
      <c r="C14" s="96">
        <v>0.1032</v>
      </c>
      <c r="D14" s="96">
        <v>0.1008</v>
      </c>
      <c r="E14" s="96">
        <v>0.1012</v>
      </c>
      <c r="F14" s="96">
        <v>0.104</v>
      </c>
      <c r="G14" s="96">
        <v>0.1028</v>
      </c>
      <c r="H14" s="96">
        <v>0.1057</v>
      </c>
      <c r="I14" s="96">
        <v>8.6400000000000005E-2</v>
      </c>
      <c r="J14" s="96">
        <v>8.3400000000000002E-2</v>
      </c>
      <c r="K14" s="96">
        <v>8.2199999999999995E-2</v>
      </c>
      <c r="L14" s="96">
        <v>8.4000000000000005E-2</v>
      </c>
      <c r="M14" s="96">
        <v>8.5999999999999993E-2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>
      <c r="A15" s="9" t="s">
        <v>3</v>
      </c>
      <c r="B15" s="96">
        <v>0.32050000000000001</v>
      </c>
      <c r="C15" s="96">
        <v>0.312</v>
      </c>
      <c r="D15" s="96">
        <v>0.31609999999999999</v>
      </c>
      <c r="E15" s="96">
        <v>0.31430000000000002</v>
      </c>
      <c r="F15" s="96">
        <v>0.30030000000000001</v>
      </c>
      <c r="G15" s="96">
        <v>0.29720000000000002</v>
      </c>
      <c r="H15" s="96">
        <v>0.318</v>
      </c>
      <c r="I15" s="96">
        <v>0.35959999999999998</v>
      </c>
      <c r="J15" s="96">
        <v>0.43049999999999999</v>
      </c>
      <c r="K15" s="96">
        <v>0.42659999999999998</v>
      </c>
      <c r="L15" s="96">
        <v>0.4476</v>
      </c>
      <c r="M15" s="96">
        <v>0.46300000000000002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>
      <c r="A16" s="38" t="s">
        <v>160</v>
      </c>
      <c r="B16" s="89">
        <f t="shared" ref="B16:M16" si="1">SUM(B13:B15)</f>
        <v>1.0001</v>
      </c>
      <c r="C16" s="89">
        <f t="shared" si="1"/>
        <v>1</v>
      </c>
      <c r="D16" s="89">
        <f t="shared" si="1"/>
        <v>1</v>
      </c>
      <c r="E16" s="89">
        <f t="shared" si="1"/>
        <v>1</v>
      </c>
      <c r="F16" s="89">
        <f t="shared" si="1"/>
        <v>1</v>
      </c>
      <c r="G16" s="89">
        <f t="shared" si="1"/>
        <v>1.0001</v>
      </c>
      <c r="H16" s="89">
        <f t="shared" si="1"/>
        <v>1.0001</v>
      </c>
      <c r="I16" s="89">
        <f t="shared" si="1"/>
        <v>1</v>
      </c>
      <c r="J16" s="89">
        <f t="shared" si="1"/>
        <v>1</v>
      </c>
      <c r="K16" s="89">
        <f t="shared" si="1"/>
        <v>1</v>
      </c>
      <c r="L16" s="89">
        <f t="shared" si="1"/>
        <v>0.99949999999999994</v>
      </c>
      <c r="M16" s="89">
        <f t="shared" si="1"/>
        <v>1</v>
      </c>
    </row>
    <row r="17" spans="1:13">
      <c r="A17" s="51" t="s">
        <v>74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pans="1:13">
      <c r="A19" s="85" t="s">
        <v>67</v>
      </c>
      <c r="B19" s="43" t="s">
        <v>91</v>
      </c>
      <c r="C19" s="43" t="s">
        <v>120</v>
      </c>
      <c r="D19" s="43" t="s">
        <v>122</v>
      </c>
      <c r="E19" s="43" t="s">
        <v>124</v>
      </c>
      <c r="F19" s="43" t="s">
        <v>126</v>
      </c>
      <c r="G19" s="43" t="s">
        <v>128</v>
      </c>
      <c r="H19" s="43" t="s">
        <v>129</v>
      </c>
      <c r="I19" s="43" t="s">
        <v>130</v>
      </c>
      <c r="J19" s="43" t="s">
        <v>132</v>
      </c>
      <c r="K19" s="43" t="s">
        <v>133</v>
      </c>
      <c r="L19" s="43" t="s">
        <v>134</v>
      </c>
      <c r="M19" s="43" t="s">
        <v>146</v>
      </c>
    </row>
    <row r="20" spans="1:13" s="17" customFormat="1">
      <c r="A20" s="8" t="s">
        <v>0</v>
      </c>
      <c r="B20" s="20">
        <f t="shared" ref="B20" si="2">B21+B22</f>
        <v>5824</v>
      </c>
      <c r="C20" s="20">
        <f t="shared" ref="C20:H20" si="3">C21+C22</f>
        <v>5823</v>
      </c>
      <c r="D20" s="20">
        <f t="shared" si="3"/>
        <v>6002</v>
      </c>
      <c r="E20" s="20">
        <f t="shared" si="3"/>
        <v>5974</v>
      </c>
      <c r="F20" s="20">
        <f t="shared" si="3"/>
        <v>6011</v>
      </c>
      <c r="G20" s="20">
        <f t="shared" si="3"/>
        <v>6151</v>
      </c>
      <c r="H20" s="20">
        <f t="shared" si="3"/>
        <v>6243</v>
      </c>
      <c r="I20" s="20">
        <f t="shared" ref="I20:J20" si="4">I21+I22</f>
        <v>6262</v>
      </c>
      <c r="J20" s="20">
        <f t="shared" si="4"/>
        <v>6269</v>
      </c>
      <c r="K20" s="20">
        <f t="shared" ref="K20:L20" si="5">K21+K22</f>
        <v>6520</v>
      </c>
      <c r="L20" s="20">
        <f t="shared" si="5"/>
        <v>6507</v>
      </c>
      <c r="M20" s="20">
        <f t="shared" ref="M20" si="6">M21+M22</f>
        <v>6449</v>
      </c>
    </row>
    <row r="21" spans="1:13">
      <c r="A21" s="49" t="s">
        <v>65</v>
      </c>
      <c r="B21" s="10">
        <v>4517</v>
      </c>
      <c r="C21" s="10">
        <v>4504</v>
      </c>
      <c r="D21" s="10">
        <v>4664</v>
      </c>
      <c r="E21" s="10">
        <v>4656</v>
      </c>
      <c r="F21" s="10">
        <v>4637</v>
      </c>
      <c r="G21" s="10">
        <v>4788</v>
      </c>
      <c r="H21" s="10">
        <v>4892</v>
      </c>
      <c r="I21" s="10">
        <v>4981</v>
      </c>
      <c r="J21" s="10">
        <v>5127</v>
      </c>
      <c r="K21" s="10">
        <v>5377</v>
      </c>
      <c r="L21" s="10">
        <v>5436</v>
      </c>
      <c r="M21" s="10">
        <v>5360</v>
      </c>
    </row>
    <row r="22" spans="1:13">
      <c r="A22" s="49" t="s">
        <v>56</v>
      </c>
      <c r="B22" s="10">
        <v>1307</v>
      </c>
      <c r="C22" s="10">
        <v>1319</v>
      </c>
      <c r="D22" s="10">
        <v>1338</v>
      </c>
      <c r="E22" s="10">
        <v>1318</v>
      </c>
      <c r="F22" s="10">
        <v>1374</v>
      </c>
      <c r="G22" s="10">
        <v>1363</v>
      </c>
      <c r="H22" s="10">
        <v>1351</v>
      </c>
      <c r="I22" s="10">
        <v>1281</v>
      </c>
      <c r="J22" s="10">
        <v>1142</v>
      </c>
      <c r="K22" s="10">
        <v>1143</v>
      </c>
      <c r="L22" s="10">
        <v>1071</v>
      </c>
      <c r="M22" s="10">
        <v>1089</v>
      </c>
    </row>
    <row r="23" spans="1:13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s="17" customFormat="1">
      <c r="A25" s="8" t="s">
        <v>1</v>
      </c>
      <c r="B25" s="20">
        <f t="shared" ref="B25" si="7">B26+B27</f>
        <v>22464</v>
      </c>
      <c r="C25" s="20">
        <f t="shared" ref="C25:H25" si="8">C26+C27</f>
        <v>21843</v>
      </c>
      <c r="D25" s="20">
        <f t="shared" si="8"/>
        <v>22126</v>
      </c>
      <c r="E25" s="20">
        <f t="shared" si="8"/>
        <v>21140</v>
      </c>
      <c r="F25" s="20">
        <f t="shared" si="8"/>
        <v>20705</v>
      </c>
      <c r="G25" s="20">
        <f t="shared" si="8"/>
        <v>20427</v>
      </c>
      <c r="H25" s="20">
        <f t="shared" si="8"/>
        <v>19899</v>
      </c>
      <c r="I25" s="20">
        <f t="shared" ref="I25:J25" si="9">I26+I27</f>
        <v>20085</v>
      </c>
      <c r="J25" s="20">
        <f t="shared" si="9"/>
        <v>19980</v>
      </c>
      <c r="K25" s="20">
        <f t="shared" ref="K25:L25" si="10">K26+K27</f>
        <v>19920</v>
      </c>
      <c r="L25" s="20">
        <f t="shared" si="10"/>
        <v>20418</v>
      </c>
      <c r="M25" s="20">
        <f t="shared" ref="M25" si="11">M26+M27</f>
        <v>20571</v>
      </c>
    </row>
    <row r="26" spans="1:13">
      <c r="A26" s="49" t="s">
        <v>60</v>
      </c>
      <c r="B26" s="10">
        <v>16005</v>
      </c>
      <c r="C26" s="10">
        <v>15425</v>
      </c>
      <c r="D26" s="10">
        <v>15393</v>
      </c>
      <c r="E26" s="10">
        <v>14799</v>
      </c>
      <c r="F26" s="10">
        <v>14721</v>
      </c>
      <c r="G26" s="10">
        <v>14576</v>
      </c>
      <c r="H26" s="10">
        <v>14218</v>
      </c>
      <c r="I26" s="10">
        <v>14540</v>
      </c>
      <c r="J26" s="10">
        <v>14477</v>
      </c>
      <c r="K26" s="10">
        <v>14498</v>
      </c>
      <c r="L26" s="10">
        <v>14587</v>
      </c>
      <c r="M26" s="10">
        <v>14815</v>
      </c>
    </row>
    <row r="27" spans="1:13">
      <c r="A27" s="49" t="s">
        <v>56</v>
      </c>
      <c r="B27" s="10">
        <v>6459</v>
      </c>
      <c r="C27" s="10">
        <v>6418</v>
      </c>
      <c r="D27" s="10">
        <v>6733</v>
      </c>
      <c r="E27" s="10">
        <v>6341</v>
      </c>
      <c r="F27" s="10">
        <v>5984</v>
      </c>
      <c r="G27" s="10">
        <v>5851</v>
      </c>
      <c r="H27" s="10">
        <v>5681</v>
      </c>
      <c r="I27" s="10">
        <v>5545</v>
      </c>
      <c r="J27" s="10">
        <v>5503</v>
      </c>
      <c r="K27" s="10">
        <v>5422</v>
      </c>
      <c r="L27" s="10">
        <v>5831</v>
      </c>
      <c r="M27" s="10">
        <v>5756</v>
      </c>
    </row>
    <row r="28" spans="1:13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38" t="s">
        <v>64</v>
      </c>
      <c r="B29" s="59">
        <v>28288</v>
      </c>
      <c r="C29" s="59">
        <v>27665</v>
      </c>
      <c r="D29" s="59">
        <v>28127</v>
      </c>
      <c r="E29" s="59">
        <v>27115</v>
      </c>
      <c r="F29" s="59">
        <v>26716</v>
      </c>
      <c r="G29" s="59">
        <v>26578</v>
      </c>
      <c r="H29" s="59">
        <v>26142</v>
      </c>
      <c r="I29" s="59">
        <v>26347</v>
      </c>
      <c r="J29" s="59">
        <v>26249</v>
      </c>
      <c r="K29" s="59">
        <v>26440</v>
      </c>
      <c r="L29" s="59">
        <v>26925</v>
      </c>
      <c r="M29" s="59">
        <v>27020</v>
      </c>
    </row>
    <row r="30" spans="1:13">
      <c r="A30" s="38" t="s">
        <v>66</v>
      </c>
      <c r="B30" s="60">
        <v>33961</v>
      </c>
      <c r="C30" s="60">
        <v>33771</v>
      </c>
      <c r="D30" s="60">
        <v>33992</v>
      </c>
      <c r="E30" s="60">
        <v>32664</v>
      </c>
      <c r="F30" s="60">
        <v>31644.999999999982</v>
      </c>
      <c r="G30" s="60">
        <v>31601</v>
      </c>
      <c r="H30" s="60">
        <v>31194</v>
      </c>
      <c r="I30" s="60">
        <v>31442</v>
      </c>
      <c r="J30" s="60">
        <v>31063</v>
      </c>
      <c r="K30" s="60">
        <v>30809</v>
      </c>
      <c r="L30" s="60">
        <v>31272</v>
      </c>
      <c r="M30" s="60">
        <v>31179</v>
      </c>
    </row>
    <row r="31" spans="1:13" s="14" customFormat="1" ht="12.75" customHeight="1">
      <c r="A31" s="51" t="s">
        <v>71</v>
      </c>
    </row>
    <row r="32" spans="1:13" ht="13.5" customHeight="1">
      <c r="A32" s="51" t="s">
        <v>72</v>
      </c>
    </row>
    <row r="33" spans="1:26">
      <c r="A33" s="17"/>
    </row>
    <row r="34" spans="1:26">
      <c r="A34" s="38" t="s">
        <v>57</v>
      </c>
      <c r="B34" s="43" t="s">
        <v>91</v>
      </c>
      <c r="C34" s="43" t="s">
        <v>120</v>
      </c>
      <c r="D34" s="43" t="s">
        <v>122</v>
      </c>
      <c r="E34" s="43" t="s">
        <v>124</v>
      </c>
      <c r="F34" s="43" t="s">
        <v>126</v>
      </c>
      <c r="G34" s="43" t="s">
        <v>128</v>
      </c>
      <c r="H34" s="43" t="s">
        <v>129</v>
      </c>
      <c r="I34" s="43" t="s">
        <v>130</v>
      </c>
      <c r="J34" s="43" t="s">
        <v>132</v>
      </c>
      <c r="K34" s="43" t="s">
        <v>133</v>
      </c>
      <c r="L34" s="43" t="s">
        <v>134</v>
      </c>
      <c r="M34" s="43" t="s">
        <v>146</v>
      </c>
    </row>
    <row r="35" spans="1:26">
      <c r="A35" s="9" t="s">
        <v>18</v>
      </c>
      <c r="B35" s="94">
        <v>0.7742</v>
      </c>
      <c r="C35" s="95">
        <v>0.75129999999999997</v>
      </c>
      <c r="D35" s="95">
        <v>0.72250000000000003</v>
      </c>
      <c r="E35" s="95">
        <v>0.74360000000000004</v>
      </c>
      <c r="F35" s="94">
        <v>0.77390000000000003</v>
      </c>
      <c r="G35" s="94">
        <v>0.77049999999999996</v>
      </c>
      <c r="H35" s="94">
        <v>0.76580000000000004</v>
      </c>
      <c r="I35" s="94">
        <v>0.80449999999999999</v>
      </c>
      <c r="J35" s="94">
        <v>0.84509999999999996</v>
      </c>
      <c r="K35" s="94">
        <v>0.87670000000000003</v>
      </c>
      <c r="L35" s="94">
        <v>0.84960000000000002</v>
      </c>
      <c r="M35" s="94">
        <v>0.83599999999999997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9" t="s">
        <v>17</v>
      </c>
      <c r="B36" s="94">
        <v>0.81699999999999995</v>
      </c>
      <c r="C36" s="95">
        <v>0.79430000000000001</v>
      </c>
      <c r="D36" s="95">
        <v>0.76160000000000005</v>
      </c>
      <c r="E36" s="95">
        <v>0.77200000000000002</v>
      </c>
      <c r="F36" s="94">
        <v>0.78190000000000004</v>
      </c>
      <c r="G36" s="94">
        <v>0.78590000000000004</v>
      </c>
      <c r="H36" s="94">
        <v>0.77559999999999996</v>
      </c>
      <c r="I36" s="94">
        <v>0.80859999999999999</v>
      </c>
      <c r="J36" s="94">
        <v>0.85819999999999996</v>
      </c>
      <c r="K36" s="94">
        <v>0.87980000000000003</v>
      </c>
      <c r="L36" s="94">
        <v>0.85699999999999998</v>
      </c>
      <c r="M36" s="94">
        <v>0.83799999999999997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s="14" customFormat="1" ht="10">
      <c r="A37" s="14" t="s">
        <v>73</v>
      </c>
    </row>
    <row r="39" spans="1:26">
      <c r="A39" s="3"/>
    </row>
  </sheetData>
  <pageMargins left="0.7" right="0.7" top="0.75" bottom="0.75" header="0.3" footer="0.3"/>
  <pageSetup scale="3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M45"/>
  <sheetViews>
    <sheetView showGridLines="0" zoomScaleNormal="100" workbookViewId="0">
      <pane xSplit="1" ySplit="5" topLeftCell="F6" activePane="bottomRight" state="frozen"/>
      <selection pane="topRight" activeCell="B1" sqref="B1"/>
      <selection pane="bottomLeft" activeCell="A8" sqref="A8"/>
      <selection pane="bottomRight" activeCell="M1" sqref="M1"/>
    </sheetView>
  </sheetViews>
  <sheetFormatPr defaultColWidth="9.1796875" defaultRowHeight="14.5"/>
  <cols>
    <col min="1" max="1" width="31.26953125" customWidth="1"/>
    <col min="2" max="8" width="9.453125" style="16" bestFit="1" customWidth="1"/>
    <col min="9" max="16384" width="9.1796875" style="16"/>
  </cols>
  <sheetData>
    <row r="4" spans="1:13">
      <c r="B4" s="31"/>
      <c r="C4" s="31"/>
      <c r="D4" s="31"/>
      <c r="E4" s="31"/>
      <c r="F4" s="31"/>
      <c r="G4" s="31"/>
      <c r="H4" s="31"/>
      <c r="I4" s="31"/>
      <c r="J4" s="47"/>
      <c r="K4" s="47"/>
      <c r="L4" s="47"/>
    </row>
    <row r="5" spans="1:13">
      <c r="A5" s="5"/>
      <c r="B5" s="43" t="str">
        <f>'Revenue Details'!B6</f>
        <v>Q1 FY24</v>
      </c>
      <c r="C5" s="43" t="str">
        <f>'Revenue Details'!C6</f>
        <v>Q2 FY24</v>
      </c>
      <c r="D5" s="43" t="str">
        <f>'Revenue Details'!D6</f>
        <v>Q3 FY24</v>
      </c>
      <c r="E5" s="43" t="str">
        <f>'Revenue Details'!E6</f>
        <v>Q4 FY24</v>
      </c>
      <c r="F5" s="43" t="str">
        <f>'Revenue Details'!F6</f>
        <v>Q1 FY25</v>
      </c>
      <c r="G5" s="43" t="str">
        <f>'Revenue Details'!G6</f>
        <v>Q2 FY25</v>
      </c>
      <c r="H5" s="43" t="str">
        <f>'Revenue Details'!H6</f>
        <v>Q3 FY25</v>
      </c>
      <c r="I5" s="43" t="str">
        <f>'Revenue Details'!I6</f>
        <v>Q4 FY25</v>
      </c>
      <c r="J5" s="43" t="str">
        <f>'Revenue Details'!J6</f>
        <v>Q1 FY26</v>
      </c>
      <c r="K5" s="43" t="str">
        <f>'Revenue Details'!K6</f>
        <v>Q2 FY26</v>
      </c>
      <c r="L5" s="43" t="str">
        <f>'Revenue Details'!L6</f>
        <v>Q3 FY26</v>
      </c>
      <c r="M5" s="43" t="str">
        <f>'Revenue Details'!M6</f>
        <v>Q4 FY26</v>
      </c>
    </row>
    <row r="6" spans="1:13">
      <c r="A6" s="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>
      <c r="A7" s="5" t="s">
        <v>88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>
      <c r="A8" s="97" t="s">
        <v>168</v>
      </c>
      <c r="B8" s="94">
        <v>0.17</v>
      </c>
      <c r="C8" s="94">
        <v>0.16</v>
      </c>
      <c r="D8" s="94">
        <v>0.15</v>
      </c>
      <c r="E8" s="94">
        <v>0.14000000000000001</v>
      </c>
      <c r="F8" s="94">
        <v>0.14000000000000001</v>
      </c>
      <c r="G8" s="94">
        <v>0.15</v>
      </c>
      <c r="H8" s="94">
        <v>0.15</v>
      </c>
      <c r="I8" s="94">
        <v>0.14000000000000001</v>
      </c>
      <c r="J8" s="94">
        <v>0.13</v>
      </c>
      <c r="K8" s="94">
        <v>0.12</v>
      </c>
      <c r="L8" s="94">
        <v>0.12</v>
      </c>
      <c r="M8" s="94">
        <v>0.13</v>
      </c>
    </row>
    <row r="9" spans="1:13">
      <c r="A9" s="97" t="s">
        <v>19</v>
      </c>
      <c r="B9" s="94">
        <v>0.47</v>
      </c>
      <c r="C9" s="94">
        <v>0.47</v>
      </c>
      <c r="D9" s="94">
        <v>0.46</v>
      </c>
      <c r="E9" s="94">
        <v>0.44</v>
      </c>
      <c r="F9" s="94">
        <v>0.44</v>
      </c>
      <c r="G9" s="94">
        <v>0.43</v>
      </c>
      <c r="H9" s="94">
        <v>0.43</v>
      </c>
      <c r="I9" s="94">
        <v>0.42</v>
      </c>
      <c r="J9" s="94">
        <v>0.4</v>
      </c>
      <c r="K9" s="94">
        <v>0.39</v>
      </c>
      <c r="L9" s="94">
        <v>0.4</v>
      </c>
      <c r="M9" s="94">
        <v>0.41</v>
      </c>
    </row>
    <row r="10" spans="1:13">
      <c r="A10" s="97" t="s">
        <v>20</v>
      </c>
      <c r="B10" s="94">
        <v>0.59</v>
      </c>
      <c r="C10" s="94">
        <v>0.57999999999999996</v>
      </c>
      <c r="D10" s="94">
        <v>0.55000000000000004</v>
      </c>
      <c r="E10" s="94">
        <v>0.54</v>
      </c>
      <c r="F10" s="94">
        <v>0.53</v>
      </c>
      <c r="G10" s="94">
        <v>0.53</v>
      </c>
      <c r="H10" s="94">
        <v>0.53</v>
      </c>
      <c r="I10" s="94">
        <v>0.54</v>
      </c>
      <c r="J10" s="94">
        <v>0.54</v>
      </c>
      <c r="K10" s="94">
        <v>0.55000000000000004</v>
      </c>
      <c r="L10" s="94">
        <v>0.55000000000000004</v>
      </c>
      <c r="M10" s="94">
        <v>0.56000000000000005</v>
      </c>
    </row>
    <row r="11" spans="1:13">
      <c r="A11" s="4"/>
      <c r="B11" s="9"/>
      <c r="C11" s="9"/>
      <c r="D11" s="9"/>
      <c r="E11" s="9"/>
      <c r="F11" s="9"/>
      <c r="G11" s="9"/>
      <c r="H11" s="9"/>
      <c r="I11" s="9"/>
      <c r="J11" s="4"/>
      <c r="K11" s="4"/>
      <c r="L11" s="4"/>
      <c r="M11" s="4"/>
    </row>
    <row r="12" spans="1:13">
      <c r="A12" s="4" t="s">
        <v>86</v>
      </c>
      <c r="B12" s="9"/>
      <c r="C12" s="9"/>
      <c r="D12" s="9"/>
      <c r="E12" s="9"/>
      <c r="F12" s="9"/>
      <c r="G12" s="9"/>
      <c r="H12" s="9"/>
      <c r="I12" s="9"/>
      <c r="J12" s="4"/>
      <c r="K12" s="4"/>
      <c r="L12" s="4"/>
      <c r="M12" s="4"/>
    </row>
    <row r="13" spans="1:13">
      <c r="A13" s="2" t="s">
        <v>89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2">
        <v>1</v>
      </c>
      <c r="K13" s="2">
        <v>1</v>
      </c>
      <c r="L13" s="2">
        <v>1</v>
      </c>
      <c r="M13" s="2">
        <v>1</v>
      </c>
    </row>
    <row r="14" spans="1:13">
      <c r="A14" s="2" t="s">
        <v>90</v>
      </c>
      <c r="B14" s="9">
        <v>3</v>
      </c>
      <c r="C14" s="9">
        <v>3</v>
      </c>
      <c r="D14" s="9">
        <v>3</v>
      </c>
      <c r="E14" s="9">
        <v>3</v>
      </c>
      <c r="F14" s="9">
        <v>3</v>
      </c>
      <c r="G14" s="9">
        <v>2</v>
      </c>
      <c r="H14" s="9">
        <v>2</v>
      </c>
      <c r="I14" s="9">
        <v>2</v>
      </c>
      <c r="J14" s="2">
        <v>1</v>
      </c>
      <c r="K14" s="2">
        <v>1</v>
      </c>
      <c r="L14" s="2">
        <v>1</v>
      </c>
      <c r="M14" s="2">
        <v>2</v>
      </c>
    </row>
    <row r="15" spans="1:13">
      <c r="A15" s="2" t="s">
        <v>49</v>
      </c>
      <c r="B15" s="9">
        <v>3</v>
      </c>
      <c r="C15" s="9">
        <v>3</v>
      </c>
      <c r="D15" s="9">
        <v>3</v>
      </c>
      <c r="E15" s="9">
        <v>3</v>
      </c>
      <c r="F15" s="9">
        <v>3</v>
      </c>
      <c r="G15" s="9">
        <v>3</v>
      </c>
      <c r="H15" s="9">
        <v>3</v>
      </c>
      <c r="I15" s="9">
        <v>3</v>
      </c>
      <c r="J15" s="2">
        <v>4</v>
      </c>
      <c r="K15" s="2">
        <v>4</v>
      </c>
      <c r="L15" s="2">
        <v>4</v>
      </c>
      <c r="M15" s="2">
        <v>4</v>
      </c>
    </row>
    <row r="16" spans="1:13">
      <c r="A16" s="2" t="s">
        <v>50</v>
      </c>
      <c r="B16" s="9">
        <v>5</v>
      </c>
      <c r="C16" s="9">
        <v>4</v>
      </c>
      <c r="D16" s="9">
        <v>4</v>
      </c>
      <c r="E16" s="9">
        <v>4</v>
      </c>
      <c r="F16" s="9">
        <v>4</v>
      </c>
      <c r="G16" s="9">
        <v>4</v>
      </c>
      <c r="H16" s="9">
        <v>5</v>
      </c>
      <c r="I16" s="9">
        <v>5</v>
      </c>
      <c r="J16" s="2">
        <v>6</v>
      </c>
      <c r="K16" s="2">
        <v>6</v>
      </c>
      <c r="L16" s="2">
        <v>6</v>
      </c>
      <c r="M16" s="2">
        <v>6</v>
      </c>
    </row>
    <row r="17" spans="1:13">
      <c r="A17" s="2" t="s">
        <v>51</v>
      </c>
      <c r="B17" s="9">
        <v>6</v>
      </c>
      <c r="C17" s="9">
        <v>6</v>
      </c>
      <c r="D17" s="9">
        <v>5</v>
      </c>
      <c r="E17" s="9">
        <v>5</v>
      </c>
      <c r="F17" s="9">
        <v>5</v>
      </c>
      <c r="G17" s="9">
        <v>5</v>
      </c>
      <c r="H17" s="9">
        <v>5</v>
      </c>
      <c r="I17" s="9">
        <v>5</v>
      </c>
      <c r="J17" s="2">
        <v>7</v>
      </c>
      <c r="K17" s="2">
        <v>7</v>
      </c>
      <c r="L17" s="2">
        <v>8</v>
      </c>
      <c r="M17" s="2">
        <v>7</v>
      </c>
    </row>
    <row r="18" spans="1:13">
      <c r="A18" s="2" t="s">
        <v>21</v>
      </c>
      <c r="B18" s="9">
        <v>12</v>
      </c>
      <c r="C18" s="9">
        <v>11</v>
      </c>
      <c r="D18" s="9">
        <v>10</v>
      </c>
      <c r="E18" s="9">
        <v>10</v>
      </c>
      <c r="F18" s="9">
        <v>9</v>
      </c>
      <c r="G18" s="9">
        <v>9</v>
      </c>
      <c r="H18" s="9">
        <v>11</v>
      </c>
      <c r="I18" s="9">
        <v>11</v>
      </c>
      <c r="J18" s="2">
        <v>10</v>
      </c>
      <c r="K18" s="2">
        <v>11</v>
      </c>
      <c r="L18" s="2">
        <v>14</v>
      </c>
      <c r="M18" s="2">
        <v>15</v>
      </c>
    </row>
    <row r="19" spans="1:13">
      <c r="A19" s="2" t="s">
        <v>22</v>
      </c>
      <c r="B19" s="9">
        <v>26</v>
      </c>
      <c r="C19" s="9">
        <v>26</v>
      </c>
      <c r="D19" s="9">
        <v>29</v>
      </c>
      <c r="E19" s="9">
        <v>29</v>
      </c>
      <c r="F19" s="9">
        <v>30</v>
      </c>
      <c r="G19" s="9">
        <v>27</v>
      </c>
      <c r="H19" s="9">
        <v>29</v>
      </c>
      <c r="I19" s="9">
        <v>29</v>
      </c>
      <c r="J19" s="2">
        <v>31</v>
      </c>
      <c r="K19" s="2">
        <v>30</v>
      </c>
      <c r="L19" s="2">
        <v>28</v>
      </c>
      <c r="M19" s="2">
        <v>29</v>
      </c>
    </row>
    <row r="20" spans="1:13">
      <c r="A20" s="2" t="s">
        <v>23</v>
      </c>
      <c r="B20" s="9">
        <v>46</v>
      </c>
      <c r="C20" s="9">
        <v>46</v>
      </c>
      <c r="D20" s="9">
        <v>46</v>
      </c>
      <c r="E20" s="9">
        <v>47</v>
      </c>
      <c r="F20" s="9">
        <v>48</v>
      </c>
      <c r="G20" s="9">
        <v>51</v>
      </c>
      <c r="H20" s="9">
        <v>47</v>
      </c>
      <c r="I20" s="9">
        <v>50</v>
      </c>
      <c r="J20" s="2">
        <v>50</v>
      </c>
      <c r="K20" s="2">
        <v>50</v>
      </c>
      <c r="L20" s="2">
        <v>51</v>
      </c>
      <c r="M20" s="2">
        <v>52</v>
      </c>
    </row>
    <row r="21" spans="1:13">
      <c r="A21" s="2" t="s">
        <v>24</v>
      </c>
      <c r="B21" s="9">
        <v>112</v>
      </c>
      <c r="C21" s="9">
        <v>115</v>
      </c>
      <c r="D21" s="9">
        <v>134</v>
      </c>
      <c r="E21" s="9">
        <v>135</v>
      </c>
      <c r="F21" s="9">
        <v>135</v>
      </c>
      <c r="G21" s="9">
        <v>140</v>
      </c>
      <c r="H21" s="9">
        <v>140</v>
      </c>
      <c r="I21" s="9">
        <v>139</v>
      </c>
      <c r="J21" s="2">
        <v>137</v>
      </c>
      <c r="K21" s="2">
        <v>136</v>
      </c>
      <c r="L21" s="2">
        <v>131</v>
      </c>
      <c r="M21" s="2">
        <v>127</v>
      </c>
    </row>
    <row r="22" spans="1:13">
      <c r="A22" s="2"/>
      <c r="B22" s="9"/>
      <c r="C22" s="9"/>
      <c r="D22" s="9"/>
      <c r="E22" s="9"/>
      <c r="F22" s="9"/>
      <c r="G22" s="9"/>
      <c r="H22" s="9"/>
      <c r="I22" s="9"/>
      <c r="J22" s="2"/>
      <c r="K22" s="2"/>
      <c r="L22" s="2"/>
      <c r="M22" s="2"/>
    </row>
    <row r="23" spans="1:13" s="17" customFormat="1">
      <c r="A23" s="48"/>
      <c r="B23" s="8"/>
      <c r="C23" s="8"/>
      <c r="D23" s="8"/>
      <c r="E23" s="8"/>
      <c r="F23" s="8"/>
      <c r="G23" s="8"/>
      <c r="H23" s="8"/>
      <c r="I23" s="8"/>
      <c r="J23" s="2"/>
      <c r="K23" s="2"/>
      <c r="L23" s="2"/>
      <c r="M23" s="2"/>
    </row>
    <row r="24" spans="1:13" s="17" customFormat="1">
      <c r="A24" s="4" t="s">
        <v>68</v>
      </c>
      <c r="B24" s="62">
        <v>5</v>
      </c>
      <c r="C24" s="62">
        <v>5</v>
      </c>
      <c r="D24" s="62">
        <v>5</v>
      </c>
      <c r="E24" s="62">
        <v>3</v>
      </c>
      <c r="F24" s="62">
        <v>2</v>
      </c>
      <c r="G24" s="62">
        <v>2</v>
      </c>
      <c r="H24" s="62">
        <v>2</v>
      </c>
      <c r="I24" s="62">
        <v>3</v>
      </c>
      <c r="J24" s="2">
        <v>3</v>
      </c>
      <c r="K24" s="2">
        <v>2</v>
      </c>
      <c r="L24" s="2">
        <v>3</v>
      </c>
      <c r="M24" s="2">
        <v>1</v>
      </c>
    </row>
    <row r="25" spans="1:13" s="17" customFormat="1">
      <c r="A25" s="74"/>
      <c r="B25" s="73"/>
      <c r="C25" s="73"/>
      <c r="D25" s="73"/>
      <c r="E25" s="73"/>
      <c r="F25" s="73"/>
      <c r="G25" s="73"/>
      <c r="H25" s="73"/>
    </row>
    <row r="26" spans="1:13" s="17" customFormat="1">
      <c r="A26" s="52" t="s">
        <v>171</v>
      </c>
    </row>
    <row r="27" spans="1:13" s="17" customFormat="1">
      <c r="A27" s="52" t="s">
        <v>87</v>
      </c>
    </row>
    <row r="28" spans="1:13" s="17" customFormat="1">
      <c r="A28" s="52" t="s">
        <v>127</v>
      </c>
    </row>
    <row r="29" spans="1:13" s="17" customFormat="1" ht="6.75" customHeight="1"/>
    <row r="30" spans="1:13">
      <c r="A30" s="52"/>
      <c r="B30" s="18"/>
      <c r="C30" s="18"/>
      <c r="D30" s="18"/>
      <c r="E30" s="18"/>
      <c r="F30" s="18"/>
      <c r="G30" s="18"/>
      <c r="H30" s="18"/>
    </row>
    <row r="31" spans="1:13">
      <c r="A31" s="5" t="s">
        <v>163</v>
      </c>
      <c r="B31" s="43" t="s">
        <v>91</v>
      </c>
      <c r="C31" s="43" t="s">
        <v>120</v>
      </c>
      <c r="D31" s="43" t="s">
        <v>122</v>
      </c>
      <c r="E31" s="43" t="s">
        <v>124</v>
      </c>
      <c r="F31" s="43" t="s">
        <v>126</v>
      </c>
      <c r="G31" s="43" t="s">
        <v>128</v>
      </c>
      <c r="H31" s="43" t="s">
        <v>129</v>
      </c>
      <c r="I31" s="43" t="s">
        <v>130</v>
      </c>
      <c r="J31" s="43" t="s">
        <v>132</v>
      </c>
      <c r="K31" s="43" t="s">
        <v>133</v>
      </c>
      <c r="L31" s="43" t="s">
        <v>134</v>
      </c>
      <c r="M31" s="43" t="s">
        <v>146</v>
      </c>
    </row>
    <row r="32" spans="1:13" s="21" customFormat="1">
      <c r="A32" s="2" t="s">
        <v>164</v>
      </c>
      <c r="B32" s="9">
        <v>707</v>
      </c>
      <c r="C32" s="9">
        <v>255</v>
      </c>
      <c r="D32" s="9">
        <v>241</v>
      </c>
      <c r="E32" s="9">
        <v>177</v>
      </c>
      <c r="F32" s="9">
        <v>319</v>
      </c>
      <c r="G32" s="9">
        <v>207</v>
      </c>
      <c r="H32" s="9">
        <v>351</v>
      </c>
      <c r="I32" s="9">
        <v>390</v>
      </c>
      <c r="J32" s="9">
        <v>760</v>
      </c>
      <c r="K32" s="9">
        <v>528</v>
      </c>
      <c r="L32" s="9">
        <v>428</v>
      </c>
      <c r="M32" s="9">
        <v>407</v>
      </c>
    </row>
    <row r="33" spans="1:13">
      <c r="A33" s="2" t="s">
        <v>165</v>
      </c>
      <c r="B33" s="10">
        <v>7</v>
      </c>
      <c r="C33" s="10">
        <v>3</v>
      </c>
      <c r="D33" s="10">
        <v>4</v>
      </c>
      <c r="E33" s="10">
        <v>1</v>
      </c>
      <c r="F33" s="10">
        <v>3</v>
      </c>
      <c r="G33" s="10">
        <v>3</v>
      </c>
      <c r="H33" s="10">
        <v>5</v>
      </c>
      <c r="I33" s="10">
        <v>2</v>
      </c>
      <c r="J33" s="10">
        <v>4</v>
      </c>
      <c r="K33" s="10">
        <v>6</v>
      </c>
      <c r="L33" s="10">
        <v>4</v>
      </c>
      <c r="M33" s="91">
        <v>4</v>
      </c>
    </row>
    <row r="34" spans="1:13">
      <c r="A34" s="2" t="s">
        <v>166</v>
      </c>
      <c r="B34" s="92" t="s">
        <v>172</v>
      </c>
      <c r="C34" s="92" t="s">
        <v>172</v>
      </c>
      <c r="D34" s="92" t="s">
        <v>172</v>
      </c>
      <c r="E34" s="92" t="s">
        <v>172</v>
      </c>
      <c r="F34" s="92" t="s">
        <v>172</v>
      </c>
      <c r="G34" s="92" t="s">
        <v>172</v>
      </c>
      <c r="H34" s="92" t="s">
        <v>172</v>
      </c>
      <c r="I34" s="81">
        <v>0.59</v>
      </c>
      <c r="J34" s="81">
        <v>0.68</v>
      </c>
      <c r="K34" s="81">
        <v>0.42</v>
      </c>
      <c r="L34" s="81">
        <v>0.62</v>
      </c>
      <c r="M34" s="81">
        <v>0.64</v>
      </c>
    </row>
    <row r="35" spans="1:13">
      <c r="A35" s="38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7" spans="1:13">
      <c r="B37" s="18"/>
      <c r="C37" s="18"/>
      <c r="D37" s="18"/>
      <c r="E37" s="18"/>
      <c r="F37" s="18"/>
      <c r="G37" s="18"/>
      <c r="H37" s="18"/>
    </row>
    <row r="38" spans="1:13">
      <c r="B38" s="18"/>
      <c r="C38" s="18"/>
      <c r="D38" s="18"/>
      <c r="E38" s="18"/>
      <c r="F38" s="18"/>
      <c r="G38" s="18"/>
      <c r="H38" s="18"/>
    </row>
    <row r="39" spans="1:13">
      <c r="B39" s="18"/>
      <c r="C39" s="18"/>
      <c r="D39" s="18"/>
      <c r="E39" s="18"/>
      <c r="F39" s="18"/>
      <c r="G39" s="18"/>
      <c r="H39" s="18"/>
    </row>
    <row r="40" spans="1:13">
      <c r="B40" s="18"/>
      <c r="C40" s="18"/>
      <c r="D40" s="18"/>
      <c r="E40" s="18"/>
      <c r="F40" s="18"/>
      <c r="G40" s="18"/>
      <c r="H40" s="18"/>
    </row>
    <row r="41" spans="1:13">
      <c r="B41" s="18"/>
      <c r="C41" s="18"/>
      <c r="D41" s="18"/>
      <c r="E41" s="18"/>
      <c r="F41" s="18"/>
      <c r="G41" s="18"/>
      <c r="H41" s="18"/>
    </row>
    <row r="42" spans="1:13">
      <c r="B42" s="18"/>
      <c r="C42" s="18"/>
      <c r="D42" s="18"/>
      <c r="E42" s="18"/>
      <c r="F42" s="18"/>
      <c r="G42" s="18"/>
      <c r="H42" s="18"/>
    </row>
    <row r="43" spans="1:13">
      <c r="B43" s="18"/>
      <c r="C43" s="18"/>
      <c r="D43" s="18"/>
      <c r="E43" s="18"/>
      <c r="F43" s="18"/>
      <c r="G43" s="18"/>
      <c r="H43" s="18"/>
    </row>
    <row r="44" spans="1:13">
      <c r="B44" s="18"/>
      <c r="C44" s="18"/>
      <c r="D44" s="18"/>
      <c r="E44" s="18"/>
      <c r="F44" s="18"/>
      <c r="G44" s="18"/>
      <c r="H44" s="18"/>
    </row>
    <row r="45" spans="1:13">
      <c r="B45" s="18"/>
      <c r="C45" s="18"/>
      <c r="D45" s="18"/>
      <c r="E45" s="18"/>
      <c r="F45" s="18"/>
      <c r="G45" s="18"/>
      <c r="H45" s="18"/>
    </row>
  </sheetData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Summary</vt:lpstr>
      <vt:lpstr>P&amp;L Statement</vt:lpstr>
      <vt:lpstr>KPI PL</vt:lpstr>
      <vt:lpstr>Balance Sheet</vt:lpstr>
      <vt:lpstr>CF Metrics</vt:lpstr>
      <vt:lpstr>Revenue Details</vt:lpstr>
      <vt:lpstr>Operational Metrics</vt:lpstr>
      <vt:lpstr>Others</vt:lpstr>
      <vt:lpstr>'Balance Sheet'!Print_Area</vt:lpstr>
      <vt:lpstr>'CF Metrics'!Print_Area</vt:lpstr>
      <vt:lpstr>'KPI PL'!Print_Area</vt:lpstr>
      <vt:lpstr>'P&amp;L Statement'!Print_Area</vt:lpstr>
      <vt:lpstr>'Revenue Details'!Print_Area</vt:lpstr>
    </vt:vector>
  </TitlesOfParts>
  <Company>Mphasis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Ramya G01</cp:lastModifiedBy>
  <cp:lastPrinted>2020-06-23T13:33:29Z</cp:lastPrinted>
  <dcterms:created xsi:type="dcterms:W3CDTF">2018-02-07T11:54:03Z</dcterms:created>
  <dcterms:modified xsi:type="dcterms:W3CDTF">2026-04-30T06:51:51Z</dcterms:modified>
</cp:coreProperties>
</file>